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4"/>
  </bookViews>
  <sheets>
    <sheet name="Zadaci" sheetId="5" r:id="rId1"/>
    <sheet name="Kalkulacija 25" sheetId="1" r:id="rId2"/>
    <sheet name="Funkcije 20" sheetId="2" r:id="rId3"/>
    <sheet name="IF 25" sheetId="3" r:id="rId4"/>
    <sheet name="Validacija 30" sheetId="4" r:id="rId5"/>
  </sheets>
  <definedNames>
    <definedName name="_xlnm._FilterDatabase" localSheetId="1" hidden="1">'Kalkulacija 25'!$A$2:$N$28</definedName>
  </definedNames>
  <calcPr calcId="125725"/>
</workbook>
</file>

<file path=xl/calcChain.xml><?xml version="1.0" encoding="utf-8"?>
<calcChain xmlns="http://schemas.openxmlformats.org/spreadsheetml/2006/main">
  <c r="G7" i="4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6"/>
  <c r="H8" i="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7"/>
  <c r="F5"/>
  <c r="F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7"/>
  <c r="J13" i="2"/>
  <c r="J12"/>
  <c r="J10"/>
  <c r="J9"/>
  <c r="J6"/>
  <c r="J5"/>
  <c r="F3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"/>
  <c r="C35" i="1"/>
  <c r="G34"/>
  <c r="C34"/>
  <c r="N28"/>
  <c r="M28"/>
  <c r="K28"/>
  <c r="I2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"/>
</calcChain>
</file>

<file path=xl/comments1.xml><?xml version="1.0" encoding="utf-8"?>
<comments xmlns="http://schemas.openxmlformats.org/spreadsheetml/2006/main">
  <authors>
    <author>Corporate Edition</author>
    <author>ets</author>
    <author>PC</author>
  </authors>
  <commentList>
    <comment ref="F2" authorId="0">
      <text>
        <r>
          <rPr>
            <b/>
            <sz val="9"/>
            <color indexed="81"/>
            <rFont val="Tahoma"/>
            <charset val="1"/>
          </rPr>
          <t>Zbir u svim magacinima</t>
        </r>
      </text>
    </comment>
    <comment ref="H2" authorId="1">
      <text>
        <r>
          <rPr>
            <b/>
            <sz val="8"/>
            <color indexed="81"/>
            <rFont val="Tahoma"/>
            <family val="2"/>
            <charset val="238"/>
          </rPr>
          <t>Kurs je dat u zelenom polju na dnu strane. U formuli koristiti adresu ćelije A36.</t>
        </r>
      </text>
    </comment>
    <comment ref="I2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=nabavna cena* ukupna količina </t>
        </r>
      </text>
    </comment>
    <comment ref="J2" authorId="2">
      <text>
        <r>
          <rPr>
            <b/>
            <sz val="8"/>
            <color indexed="81"/>
            <rFont val="Tahoma"/>
            <family val="2"/>
            <charset val="238"/>
          </rPr>
          <t>Procenat marže:
-Pivo 20%
-Vino 25%
-Rakija 55%
-Sok 18%</t>
        </r>
      </text>
    </comment>
    <comment ref="K2" authorId="1">
      <text>
        <r>
          <rPr>
            <b/>
            <sz val="8"/>
            <color indexed="81"/>
            <rFont val="Tahoma"/>
            <family val="2"/>
            <charset val="238"/>
          </rPr>
          <t>=nabavna vrednost*procenat marže</t>
        </r>
      </text>
    </comment>
    <comment ref="M2" authorId="1">
      <text>
        <r>
          <rPr>
            <b/>
            <sz val="8"/>
            <color indexed="81"/>
            <rFont val="Tahoma"/>
            <family val="2"/>
            <charset val="238"/>
          </rPr>
          <t>=(nab.vred.+izn.marže)*poreska stopa</t>
        </r>
      </text>
    </comment>
    <comment ref="N2" authorId="1">
      <text>
        <r>
          <rPr>
            <b/>
            <sz val="8"/>
            <color indexed="81"/>
            <rFont val="Tahoma"/>
            <family val="2"/>
            <charset val="238"/>
          </rPr>
          <t>=nab.vred.+ iznos marže+ iznos poreza</t>
        </r>
      </text>
    </comment>
  </commentList>
</comments>
</file>

<file path=xl/comments2.xml><?xml version="1.0" encoding="utf-8"?>
<comments xmlns="http://schemas.openxmlformats.org/spreadsheetml/2006/main">
  <authors>
    <author>Slavoljub</author>
  </authors>
  <commentList>
    <comment ref="F2" authorId="0">
      <text>
        <r>
          <rPr>
            <b/>
            <sz val="8"/>
            <color indexed="81"/>
            <rFont val="Tahoma"/>
          </rPr>
          <t>= količina*Cena (din)</t>
        </r>
      </text>
    </comment>
  </commentList>
</comments>
</file>

<file path=xl/comments3.xml><?xml version="1.0" encoding="utf-8"?>
<comments xmlns="http://schemas.openxmlformats.org/spreadsheetml/2006/main">
  <authors>
    <author>ets</author>
    <author>Ekonomska Skola</author>
  </authors>
  <commentList>
    <comment ref="F3" authorId="0">
      <text>
        <r>
          <rPr>
            <b/>
            <sz val="8"/>
            <color indexed="81"/>
            <rFont val="Tahoma"/>
          </rPr>
          <t>Koristiti SUMIF</t>
        </r>
      </text>
    </comment>
    <comment ref="F6" authorId="0">
      <text>
        <r>
          <rPr>
            <b/>
            <sz val="8"/>
            <color indexed="81"/>
            <rFont val="Tahoma"/>
          </rPr>
          <t>Koristiti funkciju IF</t>
        </r>
      </text>
    </comment>
    <comment ref="G6" authorId="1">
      <text>
        <r>
          <rPr>
            <b/>
            <sz val="8"/>
            <color indexed="81"/>
            <rFont val="Tahoma"/>
          </rPr>
          <t>uvoz*car.stopa</t>
        </r>
      </text>
    </comment>
    <comment ref="H6" authorId="1">
      <text>
        <r>
          <rPr>
            <b/>
            <sz val="8"/>
            <color indexed="81"/>
            <rFont val="Tahoma"/>
          </rPr>
          <t>Ispisati poruku "Pozitivan", "Negativan" ili "Stabilono"pomoću IF funkcije.</t>
        </r>
      </text>
    </comment>
  </commentList>
</comments>
</file>

<file path=xl/comments4.xml><?xml version="1.0" encoding="utf-8"?>
<comments xmlns="http://schemas.openxmlformats.org/spreadsheetml/2006/main">
  <authors>
    <author>Ekonomska Skola</author>
  </authors>
  <commentList>
    <comment ref="G5" authorId="0">
      <text>
        <r>
          <rPr>
            <b/>
            <sz val="8"/>
            <color indexed="81"/>
            <rFont val="Tahoma"/>
            <family val="2"/>
            <charset val="238"/>
          </rPr>
          <t>Koristiti IF funkciju i  u njoj adresu G1 a ne konstantu.</t>
        </r>
      </text>
    </comment>
  </commentList>
</comments>
</file>

<file path=xl/sharedStrings.xml><?xml version="1.0" encoding="utf-8"?>
<sst xmlns="http://schemas.openxmlformats.org/spreadsheetml/2006/main" count="596" uniqueCount="246">
  <si>
    <t xml:space="preserve">Vrsta pića </t>
  </si>
  <si>
    <t>Marka</t>
  </si>
  <si>
    <t>Magacin 1</t>
  </si>
  <si>
    <t>Magacin 2</t>
  </si>
  <si>
    <t>Magacin 3</t>
  </si>
  <si>
    <t>Ukupna količina</t>
  </si>
  <si>
    <t>Nabavna cena[€]</t>
  </si>
  <si>
    <t>Nabavna cena[din]</t>
  </si>
  <si>
    <t>Nabavna vrednost</t>
  </si>
  <si>
    <t>Procenat marže</t>
  </si>
  <si>
    <t>Iznos marže</t>
  </si>
  <si>
    <t>Poreska stopa</t>
  </si>
  <si>
    <t>Iznos poreza</t>
  </si>
  <si>
    <t>Prodajna vrednost</t>
  </si>
  <si>
    <t>Pivo</t>
  </si>
  <si>
    <t>Pils</t>
  </si>
  <si>
    <t>Vino</t>
  </si>
  <si>
    <t>Stari Grad</t>
  </si>
  <si>
    <t>Nikšićko</t>
  </si>
  <si>
    <t>Rakija</t>
  </si>
  <si>
    <t>Lozovača</t>
  </si>
  <si>
    <t>Rizling</t>
  </si>
  <si>
    <t>Car Lazar</t>
  </si>
  <si>
    <t>BIP</t>
  </si>
  <si>
    <t>Sok</t>
  </si>
  <si>
    <t>Kajsija</t>
  </si>
  <si>
    <t>Viljamovka</t>
  </si>
  <si>
    <t>Ukupno</t>
  </si>
  <si>
    <t>–</t>
  </si>
  <si>
    <t>Procenat marže je dat u komentaru ćelije.</t>
  </si>
  <si>
    <t>, a prosečna nab. cena u € je:</t>
  </si>
  <si>
    <t>Kurs €</t>
  </si>
  <si>
    <t>Region</t>
  </si>
  <si>
    <t>Proizvod</t>
  </si>
  <si>
    <t>Količina (t)</t>
  </si>
  <si>
    <t>Cena (€)</t>
  </si>
  <si>
    <t>Cena (din)</t>
  </si>
  <si>
    <t>Promet (din)</t>
  </si>
  <si>
    <t>ZADACI</t>
  </si>
  <si>
    <t>Vojvodina</t>
  </si>
  <si>
    <t>Brašno</t>
  </si>
  <si>
    <t>1.</t>
  </si>
  <si>
    <t>Pšenica</t>
  </si>
  <si>
    <t>Kukuruz</t>
  </si>
  <si>
    <t>2.</t>
  </si>
  <si>
    <t>Prosečna količina svih transakcija:</t>
  </si>
  <si>
    <t>Južna Srbija</t>
  </si>
  <si>
    <t>3.</t>
  </si>
  <si>
    <t>Izvoz proizvoda (t)</t>
  </si>
  <si>
    <t>Količina</t>
  </si>
  <si>
    <t>4.</t>
  </si>
  <si>
    <t>Promet (din) - Vojvodina:</t>
  </si>
  <si>
    <t>Promet (din) - Južna Srbija:</t>
  </si>
  <si>
    <t>Ukupno:</t>
  </si>
  <si>
    <t>1. Carinska stopa iznosi 10% za sve kontinente osim Afrike, za koju iznosi 5%. (koristite IF za popunjavanje tabele).</t>
  </si>
  <si>
    <t>2. Koliko je ukupno carine plaćeno na robu uvezenu iz Afrike?</t>
  </si>
  <si>
    <r>
      <t xml:space="preserve">3. Ukoliko je uvoz veći od 30000 TREND je </t>
    </r>
    <r>
      <rPr>
        <b/>
        <sz val="10"/>
        <color indexed="10"/>
        <rFont val="Arial"/>
        <family val="2"/>
        <charset val="238"/>
      </rPr>
      <t>negativan,</t>
    </r>
    <r>
      <rPr>
        <sz val="10"/>
        <color indexed="10"/>
        <rFont val="Arial"/>
        <family val="2"/>
        <charset val="238"/>
      </rPr>
      <t xml:space="preserve"> ako je manji od 20000 TREND je </t>
    </r>
    <r>
      <rPr>
        <b/>
        <sz val="10"/>
        <color indexed="10"/>
        <rFont val="Arial"/>
        <family val="2"/>
        <charset val="238"/>
      </rPr>
      <t>pozitivan,</t>
    </r>
    <r>
      <rPr>
        <sz val="10"/>
        <color indexed="10"/>
        <rFont val="Arial"/>
        <family val="2"/>
        <charset val="238"/>
      </rPr>
      <t xml:space="preserve"> u supronom je </t>
    </r>
    <r>
      <rPr>
        <b/>
        <sz val="10"/>
        <color indexed="10"/>
        <rFont val="Arial"/>
        <family val="2"/>
        <charset val="238"/>
      </rPr>
      <t>stabilan.</t>
    </r>
  </si>
  <si>
    <t>4. Koliko transakcija je obavljeno od 1990. pa nadalje, uključujući i 1990.</t>
  </si>
  <si>
    <t>Šifra transakcije</t>
  </si>
  <si>
    <t>Godina</t>
  </si>
  <si>
    <t>Mesec</t>
  </si>
  <si>
    <t>Kontinent</t>
  </si>
  <si>
    <t>Uvoz</t>
  </si>
  <si>
    <t>Carinska stopa</t>
  </si>
  <si>
    <t>Iznos carine</t>
  </si>
  <si>
    <t>Trend</t>
  </si>
  <si>
    <t>Januar</t>
  </si>
  <si>
    <t>Evropa</t>
  </si>
  <si>
    <t>Novembar</t>
  </si>
  <si>
    <t>Severna Amerika</t>
  </si>
  <si>
    <t>Oktobar</t>
  </si>
  <si>
    <t>Azija</t>
  </si>
  <si>
    <t>Mart</t>
  </si>
  <si>
    <t>Australija</t>
  </si>
  <si>
    <t>Jun</t>
  </si>
  <si>
    <t>Južna Amerika</t>
  </si>
  <si>
    <t>Februar</t>
  </si>
  <si>
    <t>Afrika</t>
  </si>
  <si>
    <t>Septembar</t>
  </si>
  <si>
    <t>Decembar</t>
  </si>
  <si>
    <t>April</t>
  </si>
  <si>
    <t>Jul</t>
  </si>
  <si>
    <t>Maj</t>
  </si>
  <si>
    <t>Avgust</t>
  </si>
  <si>
    <t>1. "Zamrznite" zaglavlje tabele i sve vrste iznad zaglavlja.</t>
  </si>
  <si>
    <t>2. Ćelija, u kojoj je količina manja od 5, treba da bude crvena, a font bele boje (koristite uslovno formatiranje).</t>
  </si>
  <si>
    <t>3. Za ćelije, predviđene za cenu, podesite validaciju podataka, tako da mogu da se unose vrednosti od 100 do 15000.</t>
  </si>
  <si>
    <t>4. Ukoliko je količina veća od 100, novu cenu povećati za procentni iznos upisan u ćeliji G1. U suprotnom cena ostaje ista.</t>
  </si>
  <si>
    <t>R. broj</t>
  </si>
  <si>
    <t>Nazivr obe</t>
  </si>
  <si>
    <t>Kolicina</t>
  </si>
  <si>
    <t>Cena</t>
  </si>
  <si>
    <t>Nova cena</t>
  </si>
  <si>
    <t>Arena</t>
  </si>
  <si>
    <t>Artist</t>
  </si>
  <si>
    <t>Atlas</t>
  </si>
  <si>
    <t>Bade set lola</t>
  </si>
  <si>
    <t>manji</t>
  </si>
  <si>
    <t>lola jagodina</t>
  </si>
  <si>
    <t>veliki</t>
  </si>
  <si>
    <t>Balalux</t>
  </si>
  <si>
    <t>mermer 7761</t>
  </si>
  <si>
    <t>parket 766</t>
  </si>
  <si>
    <t>parket br.pod 1742</t>
  </si>
  <si>
    <t>pl. braon 154</t>
  </si>
  <si>
    <t>ploce 115</t>
  </si>
  <si>
    <t>Bamboo</t>
  </si>
  <si>
    <t>Biro cayenne</t>
  </si>
  <si>
    <t>160*230</t>
  </si>
  <si>
    <t>x</t>
  </si>
  <si>
    <t>Biro infinity</t>
  </si>
  <si>
    <t>133*195</t>
  </si>
  <si>
    <t>frize</t>
  </si>
  <si>
    <t>200*290</t>
  </si>
  <si>
    <t>Biro interio</t>
  </si>
  <si>
    <t>120*170</t>
  </si>
  <si>
    <t>Biro viskoza</t>
  </si>
  <si>
    <t>viskoza</t>
  </si>
  <si>
    <t>67*210</t>
  </si>
  <si>
    <t>95*140</t>
  </si>
  <si>
    <t>Butterflay</t>
  </si>
  <si>
    <t>30APY</t>
  </si>
  <si>
    <t>30KPY</t>
  </si>
  <si>
    <t>30VPA</t>
  </si>
  <si>
    <t>37vpk</t>
  </si>
  <si>
    <t>40VAK</t>
  </si>
  <si>
    <t>41KYP</t>
  </si>
  <si>
    <t>42KPK</t>
  </si>
  <si>
    <t>43VAV</t>
  </si>
  <si>
    <t>44VYK</t>
  </si>
  <si>
    <t>45RKY</t>
  </si>
  <si>
    <t>41XCC</t>
  </si>
  <si>
    <t>Carsav</t>
  </si>
  <si>
    <t>200*140</t>
  </si>
  <si>
    <t>frotir L</t>
  </si>
  <si>
    <t>200*200</t>
  </si>
  <si>
    <t>sifon</t>
  </si>
  <si>
    <t>Cebe</t>
  </si>
  <si>
    <t>100*140</t>
  </si>
  <si>
    <t>ikarus</t>
  </si>
  <si>
    <t>90*120</t>
  </si>
  <si>
    <t>beby</t>
  </si>
  <si>
    <t>Cebe vuteks</t>
  </si>
  <si>
    <t>150*200</t>
  </si>
  <si>
    <t>favorit</t>
  </si>
  <si>
    <t>sampion</t>
  </si>
  <si>
    <t>240*200</t>
  </si>
  <si>
    <t>lux</t>
  </si>
  <si>
    <t>Clasic</t>
  </si>
  <si>
    <t>Comet</t>
  </si>
  <si>
    <t>terakot 918</t>
  </si>
  <si>
    <t>Cubismo</t>
  </si>
  <si>
    <t>Dalton</t>
  </si>
  <si>
    <t>Deco</t>
  </si>
  <si>
    <t>Deco termo</t>
  </si>
  <si>
    <t>Dinamik</t>
  </si>
  <si>
    <t>Domo S5</t>
  </si>
  <si>
    <t>svi dezeni</t>
  </si>
  <si>
    <t>Ekonomik</t>
  </si>
  <si>
    <t>Ekonomik -</t>
  </si>
  <si>
    <t>-</t>
  </si>
  <si>
    <t>Ekonomik plus</t>
  </si>
  <si>
    <t>Eminent in staza</t>
  </si>
  <si>
    <t>03cn</t>
  </si>
  <si>
    <t>Espresso</t>
  </si>
  <si>
    <t>Eurotep staza</t>
  </si>
  <si>
    <t>stampa</t>
  </si>
  <si>
    <t>Favorit</t>
  </si>
  <si>
    <t>Forma termo</t>
  </si>
  <si>
    <t>Freska plus</t>
  </si>
  <si>
    <t>553/a</t>
  </si>
  <si>
    <t>560/a</t>
  </si>
  <si>
    <t>561/a</t>
  </si>
  <si>
    <t>Frotir</t>
  </si>
  <si>
    <t>ermenija</t>
  </si>
  <si>
    <t>idadia</t>
  </si>
  <si>
    <t>Garnitura</t>
  </si>
  <si>
    <t>TDF</t>
  </si>
  <si>
    <t>TDFU</t>
  </si>
  <si>
    <t>Garnitura DM 4/1</t>
  </si>
  <si>
    <t>DM</t>
  </si>
  <si>
    <t>Garnsla</t>
  </si>
  <si>
    <t>dvoredna</t>
  </si>
  <si>
    <t>troredna</t>
  </si>
  <si>
    <t>Garnsla drzac</t>
  </si>
  <si>
    <t>drzac</t>
  </si>
  <si>
    <t>Garnsla stipaljke</t>
  </si>
  <si>
    <t>stipaljke</t>
  </si>
  <si>
    <t>Hoklice</t>
  </si>
  <si>
    <t>IN</t>
  </si>
  <si>
    <t>32ENE</t>
  </si>
  <si>
    <t>In O</t>
  </si>
  <si>
    <t>13BVB</t>
  </si>
  <si>
    <t>IN O</t>
  </si>
  <si>
    <t>13DVD</t>
  </si>
  <si>
    <t>India knot</t>
  </si>
  <si>
    <t>120*180</t>
  </si>
  <si>
    <t>rucno cv.</t>
  </si>
  <si>
    <t>200*300</t>
  </si>
  <si>
    <t>70*140</t>
  </si>
  <si>
    <t>Jastuk</t>
  </si>
  <si>
    <t>40*50</t>
  </si>
  <si>
    <t>j</t>
  </si>
  <si>
    <t>50*70</t>
  </si>
  <si>
    <t>60*40</t>
  </si>
  <si>
    <t>M</t>
  </si>
  <si>
    <t>60*80</t>
  </si>
  <si>
    <t>Jastuk ERGO</t>
  </si>
  <si>
    <t>40*60</t>
  </si>
  <si>
    <t>ERGO</t>
  </si>
  <si>
    <t>ZADACI SE RADE 80 MINUTA</t>
  </si>
  <si>
    <t>5 bodova</t>
  </si>
  <si>
    <t>10 bodova</t>
  </si>
  <si>
    <t>Skala</t>
  </si>
  <si>
    <t>Ocena</t>
  </si>
  <si>
    <t>0 - 30</t>
  </si>
  <si>
    <t>31 - 45</t>
  </si>
  <si>
    <t>46 - 65</t>
  </si>
  <si>
    <t>66 - 85</t>
  </si>
  <si>
    <t>86 - 100</t>
  </si>
  <si>
    <t>Podesiti da se kalkulacija štampa na jednoj strani A4.</t>
  </si>
  <si>
    <t>Nabavna cena izračunata po pravilima zadatka iz komentara.</t>
  </si>
  <si>
    <t>Sve formule tačne</t>
  </si>
  <si>
    <t>Procente i brojeve formatirajte na dve decimale i sa odvajanjemn hiljadarki.</t>
  </si>
  <si>
    <t>Izračunajte sve vrednosti u tabeli. Procente i brojeve formatirajte da se prikazuju sa dve decimale i sa odvajanjemn hiljadarki.</t>
  </si>
  <si>
    <t>Iznos poreza po fakturi je:</t>
  </si>
  <si>
    <t>Nabavna vrednost piva je:</t>
  </si>
  <si>
    <t>Tačni odgovori na pitanja iz zelenih polja.</t>
  </si>
  <si>
    <t>Kalkulacija - 25 bodova</t>
  </si>
  <si>
    <r>
      <t xml:space="preserve">U formuli za cenu u dinarima, koristiti adresu ćelije za KURS (€) sa radnog lista </t>
    </r>
    <r>
      <rPr>
        <i/>
        <sz val="10"/>
        <rFont val="Arial"/>
        <family val="2"/>
        <charset val="238"/>
      </rPr>
      <t>Kalkulacija.</t>
    </r>
  </si>
  <si>
    <t>U formuli za cenu u dinarima, koristiti adresu ćelije za KURS (€) sa radnog lista Kalkulacija.</t>
  </si>
  <si>
    <t>Promet najveće transakcije je:</t>
  </si>
  <si>
    <t>Funkcije - 20 bodova</t>
  </si>
  <si>
    <t>Zamrznite zaglavlje tabele i sve vrste iznad zaglavlja.</t>
  </si>
  <si>
    <t>Ćelija, u kojoj je količina manja od 5, treba da bude crvena, a font bele boje (koristite uslovno formatiranje).</t>
  </si>
  <si>
    <t>Za ćelije, predviđene za cenu, podesite validaciju podataka, tako da mogu da se unose vrednosti od 100 do 15000.</t>
  </si>
  <si>
    <t>Ukoliko je količina veća od 100, novu cenu povećati za procentni iznos upisan u ćeliji G1. U suprotnom cena ostaje ista (Pogledajte komentar u ćeliji).</t>
  </si>
  <si>
    <t>Validacija - 30 bodova</t>
  </si>
  <si>
    <t>Carinska stopa iznosi 10% za sve kontinente osim Afrike, za koju iznosi 5%. (koristite IF za popunjavanje tabele).</t>
  </si>
  <si>
    <t>IF - 25 bodova</t>
  </si>
  <si>
    <t>Ukoliko je uvoz veći od 30000 TREND je negativan, ako je manji od 20000 TREND je pozitivan, u supronom je stabilan (koristite IF za popunjavanje tabele).</t>
  </si>
  <si>
    <t>Koliko je ukupno carine plaćeno na robu uvezenu iz Afrike?</t>
  </si>
  <si>
    <t>Koliko transakcija je obavljeno od 1990. pa nadalje, uključujući i 1990.</t>
  </si>
  <si>
    <t>Odgovori iz žutih ćelija.</t>
  </si>
  <si>
    <t>Odgovori iz zelenih ćelija.</t>
  </si>
  <si>
    <t>Odgovori iz narandžastih ćelija.</t>
  </si>
</sst>
</file>

<file path=xl/styles.xml><?xml version="1.0" encoding="utf-8"?>
<styleSheet xmlns="http://schemas.openxmlformats.org/spreadsheetml/2006/main">
  <fonts count="31">
    <font>
      <sz val="10"/>
      <name val="Arial"/>
      <charset val="161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sz val="16"/>
      <name val="Arial"/>
      <charset val="161"/>
    </font>
    <font>
      <b/>
      <sz val="8"/>
      <color indexed="81"/>
      <name val="Tahoma"/>
      <family val="2"/>
      <charset val="238"/>
    </font>
    <font>
      <b/>
      <sz val="8"/>
      <color indexed="81"/>
      <name val="Tahoma"/>
    </font>
    <font>
      <sz val="10"/>
      <name val="Arial"/>
    </font>
    <font>
      <sz val="14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</font>
    <font>
      <b/>
      <sz val="10"/>
      <color indexed="10"/>
      <name val="Arial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81"/>
      <name val="Tahoma"/>
      <charset val="1"/>
    </font>
    <font>
      <i/>
      <sz val="10"/>
      <name val="Arial"/>
      <family val="2"/>
      <charset val="238"/>
    </font>
    <font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6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119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1" fillId="0" borderId="0" xfId="1" applyFill="1"/>
    <xf numFmtId="0" fontId="2" fillId="0" borderId="2" xfId="1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" fillId="0" borderId="0" xfId="1"/>
    <xf numFmtId="0" fontId="1" fillId="0" borderId="3" xfId="1" applyBorder="1"/>
    <xf numFmtId="0" fontId="6" fillId="3" borderId="3" xfId="1" applyFont="1" applyFill="1" applyBorder="1" applyAlignment="1">
      <alignment horizontal="left"/>
    </xf>
    <xf numFmtId="0" fontId="1" fillId="0" borderId="3" xfId="1" applyFill="1" applyBorder="1" applyAlignment="1"/>
    <xf numFmtId="10" fontId="1" fillId="0" borderId="3" xfId="1" applyNumberFormat="1" applyFill="1" applyBorder="1" applyAlignment="1"/>
    <xf numFmtId="0" fontId="1" fillId="0" borderId="4" xfId="1" applyBorder="1"/>
    <xf numFmtId="0" fontId="6" fillId="3" borderId="4" xfId="1" applyFont="1" applyFill="1" applyBorder="1" applyAlignment="1">
      <alignment horizontal="left"/>
    </xf>
    <xf numFmtId="0" fontId="1" fillId="0" borderId="4" xfId="1" applyFill="1" applyBorder="1" applyAlignment="1"/>
    <xf numFmtId="10" fontId="1" fillId="0" borderId="4" xfId="1" applyNumberFormat="1" applyFill="1" applyBorder="1" applyAlignment="1"/>
    <xf numFmtId="0" fontId="1" fillId="0" borderId="5" xfId="1" applyBorder="1"/>
    <xf numFmtId="0" fontId="6" fillId="3" borderId="5" xfId="1" applyFont="1" applyFill="1" applyBorder="1" applyAlignment="1">
      <alignment horizontal="left"/>
    </xf>
    <xf numFmtId="0" fontId="1" fillId="0" borderId="5" xfId="1" applyFill="1" applyBorder="1" applyAlignment="1"/>
    <xf numFmtId="10" fontId="1" fillId="0" borderId="5" xfId="1" applyNumberFormat="1" applyFill="1" applyBorder="1" applyAlignment="1"/>
    <xf numFmtId="0" fontId="2" fillId="0" borderId="0" xfId="1" applyFont="1"/>
    <xf numFmtId="0" fontId="7" fillId="3" borderId="6" xfId="1" applyFont="1" applyFill="1" applyBorder="1" applyAlignment="1">
      <alignment horizontal="left"/>
    </xf>
    <xf numFmtId="0" fontId="1" fillId="0" borderId="6" xfId="1" applyFill="1" applyBorder="1" applyAlignment="1"/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0" borderId="0" xfId="0" applyFont="1"/>
    <xf numFmtId="0" fontId="9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10" fillId="6" borderId="0" xfId="0" applyFont="1" applyFill="1"/>
    <xf numFmtId="0" fontId="10" fillId="0" borderId="0" xfId="0" applyFont="1"/>
    <xf numFmtId="0" fontId="1" fillId="7" borderId="7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horizontal="right" vertical="center"/>
    </xf>
    <xf numFmtId="0" fontId="1" fillId="0" borderId="0" xfId="0" applyFont="1"/>
    <xf numFmtId="49" fontId="0" fillId="0" borderId="7" xfId="0" applyNumberFormat="1" applyBorder="1" applyAlignment="1">
      <alignment horizontal="center" vertical="center"/>
    </xf>
    <xf numFmtId="4" fontId="0" fillId="0" borderId="7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4" fontId="0" fillId="0" borderId="7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Fill="1"/>
    <xf numFmtId="0" fontId="0" fillId="0" borderId="0" xfId="0" applyBorder="1" applyAlignment="1"/>
    <xf numFmtId="49" fontId="0" fillId="0" borderId="0" xfId="0" applyNumberFormat="1" applyFill="1" applyBorder="1" applyAlignment="1">
      <alignment horizontal="center" vertical="center"/>
    </xf>
    <xf numFmtId="0" fontId="14" fillId="0" borderId="0" xfId="4" applyFont="1"/>
    <xf numFmtId="0" fontId="13" fillId="0" borderId="0" xfId="4"/>
    <xf numFmtId="0" fontId="15" fillId="0" borderId="0" xfId="4" applyFont="1"/>
    <xf numFmtId="0" fontId="16" fillId="0" borderId="0" xfId="4" applyFont="1"/>
    <xf numFmtId="0" fontId="17" fillId="5" borderId="7" xfId="4" applyFont="1" applyFill="1" applyBorder="1"/>
    <xf numFmtId="0" fontId="17" fillId="0" borderId="0" xfId="4" applyFont="1" applyFill="1"/>
    <xf numFmtId="0" fontId="19" fillId="0" borderId="0" xfId="4" applyFont="1"/>
    <xf numFmtId="0" fontId="13" fillId="5" borderId="7" xfId="4" applyFill="1" applyBorder="1"/>
    <xf numFmtId="0" fontId="2" fillId="9" borderId="7" xfId="4" applyFont="1" applyFill="1" applyBorder="1" applyAlignment="1">
      <alignment horizontal="center" vertical="center" wrapText="1"/>
    </xf>
    <xf numFmtId="0" fontId="13" fillId="0" borderId="7" xfId="4" applyBorder="1" applyAlignment="1">
      <alignment horizontal="center"/>
    </xf>
    <xf numFmtId="0" fontId="13" fillId="0" borderId="7" xfId="4" applyBorder="1"/>
    <xf numFmtId="4" fontId="13" fillId="0" borderId="7" xfId="4" applyNumberFormat="1" applyBorder="1"/>
    <xf numFmtId="0" fontId="19" fillId="0" borderId="0" xfId="2" applyFont="1"/>
    <xf numFmtId="0" fontId="19" fillId="0" borderId="0" xfId="3" applyFont="1"/>
    <xf numFmtId="9" fontId="20" fillId="5" borderId="0" xfId="3" applyNumberFormat="1" applyFont="1" applyFill="1" applyAlignment="1">
      <alignment horizontal="center"/>
    </xf>
    <xf numFmtId="0" fontId="19" fillId="0" borderId="0" xfId="3" applyFont="1" applyBorder="1"/>
    <xf numFmtId="0" fontId="19" fillId="0" borderId="12" xfId="2" applyFont="1" applyFill="1" applyBorder="1"/>
    <xf numFmtId="0" fontId="21" fillId="0" borderId="0" xfId="2" applyFont="1" applyFill="1"/>
    <xf numFmtId="0" fontId="22" fillId="10" borderId="7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4" fontId="22" fillId="10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4" fillId="0" borderId="1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0" fontId="24" fillId="0" borderId="15" xfId="0" applyFont="1" applyFill="1" applyBorder="1" applyAlignment="1">
      <alignment horizontal="left"/>
    </xf>
    <xf numFmtId="4" fontId="24" fillId="0" borderId="7" xfId="0" applyNumberFormat="1" applyFont="1" applyFill="1" applyBorder="1" applyAlignment="1">
      <alignment horizontal="right"/>
    </xf>
    <xf numFmtId="4" fontId="23" fillId="0" borderId="7" xfId="0" applyNumberFormat="1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4" fontId="0" fillId="0" borderId="0" xfId="0" applyNumberFormat="1"/>
    <xf numFmtId="0" fontId="14" fillId="0" borderId="2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6" fillId="0" borderId="0" xfId="0" applyFont="1" applyFill="1" applyAlignment="1">
      <alignment wrapText="1"/>
    </xf>
    <xf numFmtId="0" fontId="27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center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center"/>
    </xf>
    <xf numFmtId="0" fontId="9" fillId="13" borderId="0" xfId="0" applyFont="1" applyFill="1" applyAlignment="1"/>
    <xf numFmtId="0" fontId="9" fillId="13" borderId="0" xfId="0" applyFont="1" applyFill="1" applyAlignment="1">
      <alignment wrapText="1"/>
    </xf>
    <xf numFmtId="0" fontId="9" fillId="13" borderId="0" xfId="0" applyFont="1" applyFill="1"/>
    <xf numFmtId="0" fontId="1" fillId="14" borderId="7" xfId="0" applyFont="1" applyFill="1" applyBorder="1"/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49" fontId="1" fillId="15" borderId="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1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1" fillId="7" borderId="8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22" fillId="11" borderId="7" xfId="0" applyFont="1" applyFill="1" applyBorder="1" applyAlignment="1">
      <alignment horizontal="center" vertical="center" wrapText="1"/>
    </xf>
    <xf numFmtId="4" fontId="1" fillId="0" borderId="3" xfId="1" applyNumberFormat="1" applyFill="1" applyBorder="1" applyAlignment="1"/>
    <xf numFmtId="4" fontId="1" fillId="0" borderId="4" xfId="1" applyNumberFormat="1" applyFill="1" applyBorder="1" applyAlignment="1"/>
    <xf numFmtId="4" fontId="1" fillId="0" borderId="5" xfId="1" applyNumberFormat="1" applyFill="1" applyBorder="1" applyAlignment="1"/>
    <xf numFmtId="4" fontId="1" fillId="0" borderId="6" xfId="1" applyNumberFormat="1" applyFill="1" applyBorder="1" applyAlignment="1"/>
    <xf numFmtId="4" fontId="30" fillId="5" borderId="7" xfId="0" applyNumberFormat="1" applyFont="1" applyFill="1" applyBorder="1" applyAlignment="1">
      <alignment wrapText="1"/>
    </xf>
    <xf numFmtId="4" fontId="0" fillId="8" borderId="0" xfId="0" applyNumberFormat="1" applyFill="1"/>
    <xf numFmtId="10" fontId="13" fillId="0" borderId="7" xfId="4" applyNumberFormat="1" applyBorder="1"/>
  </cellXfs>
  <cellStyles count="5">
    <cellStyle name="Normal" xfId="0" builtinId="0"/>
    <cellStyle name="Normal_Microsoft Excel -- Primer za lekciju 2" xfId="2"/>
    <cellStyle name="Normal_Microsoft Excel -- Primer za lekciju 2 2" xfId="4"/>
    <cellStyle name="Normal_Spisak ucenika 2006 2007" xfId="3"/>
    <cellStyle name="Normal_Zadatak 1" xfId="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opLeftCell="A13" workbookViewId="0">
      <selection activeCell="G22" sqref="G22"/>
    </sheetView>
  </sheetViews>
  <sheetFormatPr defaultRowHeight="12.75"/>
  <cols>
    <col min="1" max="1" width="70.28515625" customWidth="1"/>
    <col min="2" max="2" width="11.42578125" customWidth="1"/>
  </cols>
  <sheetData>
    <row r="1" spans="1:7" ht="24.95" customHeight="1">
      <c r="A1" s="79" t="s">
        <v>210</v>
      </c>
      <c r="B1" s="80"/>
    </row>
    <row r="2" spans="1:7" ht="9.75" customHeight="1">
      <c r="A2" s="81"/>
      <c r="B2" s="82"/>
    </row>
    <row r="3" spans="1:7" ht="21.95" customHeight="1">
      <c r="A3" s="97" t="s">
        <v>228</v>
      </c>
      <c r="B3" s="83"/>
    </row>
    <row r="4" spans="1:7" ht="24.95" customHeight="1">
      <c r="A4" s="99" t="s">
        <v>220</v>
      </c>
      <c r="B4" s="103" t="s">
        <v>211</v>
      </c>
    </row>
    <row r="5" spans="1:7" ht="24.95" customHeight="1">
      <c r="A5" s="99" t="s">
        <v>221</v>
      </c>
      <c r="B5" s="103" t="s">
        <v>211</v>
      </c>
    </row>
    <row r="6" spans="1:7" ht="24.95" customHeight="1">
      <c r="A6" s="99" t="s">
        <v>222</v>
      </c>
      <c r="B6" s="103" t="s">
        <v>211</v>
      </c>
    </row>
    <row r="7" spans="1:7" ht="24.95" customHeight="1">
      <c r="A7" s="100" t="s">
        <v>223</v>
      </c>
      <c r="B7" s="103" t="s">
        <v>211</v>
      </c>
    </row>
    <row r="8" spans="1:7" ht="24.95" customHeight="1">
      <c r="A8" s="100" t="s">
        <v>227</v>
      </c>
      <c r="B8" s="103" t="s">
        <v>211</v>
      </c>
    </row>
    <row r="9" spans="1:7" ht="21.95" customHeight="1">
      <c r="A9" s="100"/>
      <c r="B9" s="104"/>
    </row>
    <row r="10" spans="1:7" ht="21.95" customHeight="1">
      <c r="A10" s="97" t="s">
        <v>232</v>
      </c>
      <c r="B10" s="104"/>
      <c r="G10" s="84"/>
    </row>
    <row r="11" spans="1:7" ht="24.95" customHeight="1">
      <c r="A11" s="99" t="s">
        <v>230</v>
      </c>
      <c r="B11" s="103" t="s">
        <v>211</v>
      </c>
    </row>
    <row r="12" spans="1:7" ht="24.95" customHeight="1">
      <c r="A12" s="99" t="s">
        <v>243</v>
      </c>
      <c r="B12" s="103" t="s">
        <v>211</v>
      </c>
    </row>
    <row r="13" spans="1:7" ht="24.95" customHeight="1">
      <c r="A13" s="99" t="s">
        <v>244</v>
      </c>
      <c r="B13" s="103" t="s">
        <v>211</v>
      </c>
    </row>
    <row r="14" spans="1:7" ht="24.95" customHeight="1">
      <c r="A14" s="99" t="s">
        <v>245</v>
      </c>
      <c r="B14" s="103" t="s">
        <v>211</v>
      </c>
    </row>
    <row r="15" spans="1:7" ht="21.95" customHeight="1">
      <c r="A15" s="101"/>
      <c r="B15" s="104"/>
    </row>
    <row r="16" spans="1:7" ht="21.95" customHeight="1">
      <c r="A16" s="97" t="s">
        <v>239</v>
      </c>
      <c r="B16" s="105"/>
    </row>
    <row r="17" spans="1:2" ht="24.95" customHeight="1">
      <c r="A17" s="102" t="s">
        <v>238</v>
      </c>
      <c r="B17" s="103" t="s">
        <v>211</v>
      </c>
    </row>
    <row r="18" spans="1:2" ht="24.95" customHeight="1">
      <c r="A18" s="101" t="s">
        <v>241</v>
      </c>
      <c r="B18" s="103" t="s">
        <v>211</v>
      </c>
    </row>
    <row r="19" spans="1:2" ht="24.95" customHeight="1">
      <c r="A19" s="102" t="s">
        <v>242</v>
      </c>
      <c r="B19" s="103" t="s">
        <v>211</v>
      </c>
    </row>
    <row r="20" spans="1:2" ht="24.95" customHeight="1">
      <c r="A20" s="100" t="s">
        <v>240</v>
      </c>
      <c r="B20" s="103" t="s">
        <v>212</v>
      </c>
    </row>
    <row r="21" spans="1:2" ht="21.95" customHeight="1">
      <c r="A21" s="100"/>
      <c r="B21" s="106"/>
    </row>
    <row r="22" spans="1:2" ht="21.95" customHeight="1">
      <c r="A22" s="98" t="s">
        <v>237</v>
      </c>
      <c r="B22" s="104"/>
    </row>
    <row r="23" spans="1:2" ht="24.95" customHeight="1">
      <c r="A23" s="102" t="s">
        <v>233</v>
      </c>
      <c r="B23" s="103" t="s">
        <v>211</v>
      </c>
    </row>
    <row r="24" spans="1:2" ht="24.95" customHeight="1">
      <c r="A24" s="102" t="s">
        <v>234</v>
      </c>
      <c r="B24" s="103" t="s">
        <v>211</v>
      </c>
    </row>
    <row r="25" spans="1:2" ht="24.95" customHeight="1">
      <c r="A25" s="102" t="s">
        <v>235</v>
      </c>
      <c r="B25" s="103" t="s">
        <v>212</v>
      </c>
    </row>
    <row r="26" spans="1:2" ht="24.95" customHeight="1">
      <c r="A26" s="102" t="s">
        <v>236</v>
      </c>
      <c r="B26" s="103" t="s">
        <v>212</v>
      </c>
    </row>
    <row r="27" spans="1:2" ht="18" customHeight="1">
      <c r="A27" s="81"/>
      <c r="B27" s="82"/>
    </row>
    <row r="28" spans="1:2" ht="18" customHeight="1">
      <c r="A28" s="85" t="s">
        <v>213</v>
      </c>
      <c r="B28" s="86" t="s">
        <v>214</v>
      </c>
    </row>
    <row r="29" spans="1:2" ht="18" customHeight="1">
      <c r="A29" s="87" t="s">
        <v>215</v>
      </c>
      <c r="B29" s="88">
        <v>1</v>
      </c>
    </row>
    <row r="30" spans="1:2" ht="18" customHeight="1">
      <c r="A30" s="87" t="s">
        <v>216</v>
      </c>
      <c r="B30" s="88">
        <v>2</v>
      </c>
    </row>
    <row r="31" spans="1:2" ht="18" customHeight="1">
      <c r="A31" s="87" t="s">
        <v>217</v>
      </c>
      <c r="B31" s="88">
        <v>3</v>
      </c>
    </row>
    <row r="32" spans="1:2" ht="18" customHeight="1">
      <c r="A32" s="87" t="s">
        <v>218</v>
      </c>
      <c r="B32" s="88">
        <v>4</v>
      </c>
    </row>
    <row r="33" spans="1:2" ht="18" customHeight="1">
      <c r="A33" s="85" t="s">
        <v>219</v>
      </c>
      <c r="B33" s="86">
        <v>5</v>
      </c>
    </row>
    <row r="34" spans="1:2" ht="18" customHeight="1"/>
  </sheetData>
  <pageMargins left="0.70866141732283472" right="0.70866141732283472" top="0.62" bottom="1.06" header="0.31496062992125984" footer="1.31"/>
  <pageSetup paperSize="9" orientation="portrait" verticalDpi="0" r:id="rId1"/>
  <headerFooter>
    <oddHeader>&amp;Cwww.poslovnainformatika.rs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showZeros="0" topLeftCell="A10" workbookViewId="0">
      <selection activeCell="J38" sqref="J38"/>
    </sheetView>
  </sheetViews>
  <sheetFormatPr defaultRowHeight="12.75"/>
  <cols>
    <col min="1" max="1" width="10.7109375" style="9" customWidth="1"/>
    <col min="2" max="2" width="12.140625" style="9" customWidth="1"/>
    <col min="3" max="5" width="9" style="9" customWidth="1"/>
    <col min="6" max="6" width="9.42578125" style="9" customWidth="1"/>
    <col min="7" max="8" width="9.28515625" style="9" customWidth="1"/>
    <col min="9" max="9" width="12.5703125" style="9" customWidth="1"/>
    <col min="10" max="10" width="8.42578125" style="9" customWidth="1"/>
    <col min="11" max="11" width="12.5703125" style="9" customWidth="1"/>
    <col min="12" max="12" width="7.85546875" style="9" customWidth="1"/>
    <col min="13" max="13" width="9.85546875" style="9" customWidth="1"/>
    <col min="14" max="14" width="12.7109375" style="9" customWidth="1"/>
    <col min="15" max="16384" width="9.140625" style="9"/>
  </cols>
  <sheetData>
    <row r="1" spans="1:14" s="5" customFormat="1" ht="19.5" customHeight="1">
      <c r="A1" s="1"/>
      <c r="B1" s="2"/>
      <c r="C1" s="3"/>
      <c r="D1" s="3"/>
      <c r="E1" s="3"/>
      <c r="F1" s="4"/>
      <c r="G1" s="4"/>
      <c r="H1" s="4"/>
      <c r="I1" s="3"/>
      <c r="J1" s="4"/>
      <c r="K1" s="4"/>
      <c r="L1" s="4"/>
      <c r="M1" s="4"/>
      <c r="N1" s="3"/>
    </row>
    <row r="2" spans="1:14" ht="33" customHeight="1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</row>
    <row r="3" spans="1:14">
      <c r="A3" s="10" t="s">
        <v>14</v>
      </c>
      <c r="B3" s="11" t="s">
        <v>15</v>
      </c>
      <c r="C3" s="12">
        <v>150</v>
      </c>
      <c r="D3" s="12">
        <v>180</v>
      </c>
      <c r="E3" s="12">
        <v>120</v>
      </c>
      <c r="F3" s="112">
        <f>SUM(C3:E3)</f>
        <v>450</v>
      </c>
      <c r="G3" s="12">
        <v>0.8</v>
      </c>
      <c r="H3" s="112">
        <f>G3*$A$36</f>
        <v>96.960000000000008</v>
      </c>
      <c r="I3" s="112">
        <f>F3*H3</f>
        <v>43632</v>
      </c>
      <c r="J3" s="13">
        <v>0.2</v>
      </c>
      <c r="K3" s="112">
        <f>I3*J3</f>
        <v>8726.4</v>
      </c>
      <c r="L3" s="13">
        <v>0.2</v>
      </c>
      <c r="M3" s="112">
        <f>(I3+K3)*L3</f>
        <v>10471.68</v>
      </c>
      <c r="N3" s="112">
        <f>I3+K3+M3</f>
        <v>62830.080000000002</v>
      </c>
    </row>
    <row r="4" spans="1:14">
      <c r="A4" s="14" t="s">
        <v>16</v>
      </c>
      <c r="B4" s="15" t="s">
        <v>17</v>
      </c>
      <c r="C4" s="16">
        <v>180</v>
      </c>
      <c r="D4" s="16">
        <v>150</v>
      </c>
      <c r="E4" s="16">
        <v>120</v>
      </c>
      <c r="F4" s="113">
        <f t="shared" ref="F4:F27" si="0">SUM(C4:E4)</f>
        <v>450</v>
      </c>
      <c r="G4" s="16">
        <v>1.6</v>
      </c>
      <c r="H4" s="113">
        <f t="shared" ref="H4:H27" si="1">G4*$A$36</f>
        <v>193.92000000000002</v>
      </c>
      <c r="I4" s="113">
        <f t="shared" ref="I4:I27" si="2">F4*H4</f>
        <v>87264</v>
      </c>
      <c r="J4" s="17">
        <v>0.25</v>
      </c>
      <c r="K4" s="113">
        <f t="shared" ref="K4:K27" si="3">I4*J4</f>
        <v>21816</v>
      </c>
      <c r="L4" s="17">
        <v>0.2</v>
      </c>
      <c r="M4" s="113">
        <f t="shared" ref="M4:M27" si="4">(I4+K4)*L4</f>
        <v>21816</v>
      </c>
      <c r="N4" s="113">
        <f t="shared" ref="N4:N28" si="5">I4+K4+M4</f>
        <v>130896</v>
      </c>
    </row>
    <row r="5" spans="1:14">
      <c r="A5" s="14" t="s">
        <v>14</v>
      </c>
      <c r="B5" s="15" t="s">
        <v>18</v>
      </c>
      <c r="C5" s="16">
        <v>80</v>
      </c>
      <c r="D5" s="16">
        <v>120</v>
      </c>
      <c r="E5" s="16">
        <v>100</v>
      </c>
      <c r="F5" s="113">
        <f t="shared" si="0"/>
        <v>300</v>
      </c>
      <c r="G5" s="16">
        <v>1.2</v>
      </c>
      <c r="H5" s="113">
        <f t="shared" si="1"/>
        <v>145.44</v>
      </c>
      <c r="I5" s="113">
        <f t="shared" si="2"/>
        <v>43632</v>
      </c>
      <c r="J5" s="17">
        <v>0.2</v>
      </c>
      <c r="K5" s="113">
        <f t="shared" si="3"/>
        <v>8726.4</v>
      </c>
      <c r="L5" s="17">
        <v>0.2</v>
      </c>
      <c r="M5" s="113">
        <f t="shared" si="4"/>
        <v>10471.68</v>
      </c>
      <c r="N5" s="113">
        <f t="shared" si="5"/>
        <v>62830.080000000002</v>
      </c>
    </row>
    <row r="6" spans="1:14">
      <c r="A6" s="14" t="s">
        <v>19</v>
      </c>
      <c r="B6" s="15" t="s">
        <v>20</v>
      </c>
      <c r="C6" s="16">
        <v>75</v>
      </c>
      <c r="D6" s="16">
        <v>55</v>
      </c>
      <c r="E6" s="16">
        <v>80</v>
      </c>
      <c r="F6" s="113">
        <f t="shared" si="0"/>
        <v>210</v>
      </c>
      <c r="G6" s="16">
        <v>9</v>
      </c>
      <c r="H6" s="113">
        <f t="shared" si="1"/>
        <v>1090.8</v>
      </c>
      <c r="I6" s="113">
        <f t="shared" si="2"/>
        <v>229068</v>
      </c>
      <c r="J6" s="17">
        <v>0.55000000000000004</v>
      </c>
      <c r="K6" s="113">
        <f t="shared" si="3"/>
        <v>125987.40000000001</v>
      </c>
      <c r="L6" s="17">
        <v>0.2</v>
      </c>
      <c r="M6" s="113">
        <f t="shared" si="4"/>
        <v>71011.08</v>
      </c>
      <c r="N6" s="113">
        <f t="shared" si="5"/>
        <v>426066.48000000004</v>
      </c>
    </row>
    <row r="7" spans="1:14">
      <c r="A7" s="14" t="s">
        <v>16</v>
      </c>
      <c r="B7" s="15" t="s">
        <v>21</v>
      </c>
      <c r="C7" s="16">
        <v>160</v>
      </c>
      <c r="D7" s="16">
        <v>190</v>
      </c>
      <c r="E7" s="16">
        <v>250</v>
      </c>
      <c r="F7" s="113">
        <f t="shared" si="0"/>
        <v>600</v>
      </c>
      <c r="G7" s="16">
        <v>1.8</v>
      </c>
      <c r="H7" s="113">
        <f t="shared" si="1"/>
        <v>218.16</v>
      </c>
      <c r="I7" s="113">
        <f t="shared" si="2"/>
        <v>130896</v>
      </c>
      <c r="J7" s="17">
        <v>0.25</v>
      </c>
      <c r="K7" s="113">
        <f t="shared" si="3"/>
        <v>32724</v>
      </c>
      <c r="L7" s="17">
        <v>0.2</v>
      </c>
      <c r="M7" s="113">
        <f t="shared" si="4"/>
        <v>32724</v>
      </c>
      <c r="N7" s="113">
        <f t="shared" si="5"/>
        <v>196344</v>
      </c>
    </row>
    <row r="8" spans="1:14">
      <c r="A8" s="14" t="s">
        <v>16</v>
      </c>
      <c r="B8" s="15" t="s">
        <v>22</v>
      </c>
      <c r="C8" s="16">
        <v>125</v>
      </c>
      <c r="D8" s="16">
        <v>185</v>
      </c>
      <c r="E8" s="16">
        <v>185</v>
      </c>
      <c r="F8" s="113">
        <f t="shared" si="0"/>
        <v>495</v>
      </c>
      <c r="G8" s="16">
        <v>1.9</v>
      </c>
      <c r="H8" s="113">
        <f t="shared" si="1"/>
        <v>230.28</v>
      </c>
      <c r="I8" s="113">
        <f t="shared" si="2"/>
        <v>113988.6</v>
      </c>
      <c r="J8" s="17">
        <v>0.25</v>
      </c>
      <c r="K8" s="113">
        <f t="shared" si="3"/>
        <v>28497.15</v>
      </c>
      <c r="L8" s="17">
        <v>0.2</v>
      </c>
      <c r="M8" s="113">
        <f t="shared" si="4"/>
        <v>28497.15</v>
      </c>
      <c r="N8" s="113">
        <f t="shared" si="5"/>
        <v>170982.9</v>
      </c>
    </row>
    <row r="9" spans="1:14">
      <c r="A9" s="14" t="s">
        <v>14</v>
      </c>
      <c r="B9" s="15" t="s">
        <v>23</v>
      </c>
      <c r="C9" s="16">
        <v>70</v>
      </c>
      <c r="D9" s="16">
        <v>280</v>
      </c>
      <c r="E9" s="16">
        <v>340</v>
      </c>
      <c r="F9" s="113">
        <f t="shared" si="0"/>
        <v>690</v>
      </c>
      <c r="G9" s="16">
        <v>1.4</v>
      </c>
      <c r="H9" s="113">
        <f t="shared" si="1"/>
        <v>169.68</v>
      </c>
      <c r="I9" s="113">
        <f t="shared" si="2"/>
        <v>117079.20000000001</v>
      </c>
      <c r="J9" s="17">
        <v>0.2</v>
      </c>
      <c r="K9" s="113">
        <f t="shared" si="3"/>
        <v>23415.840000000004</v>
      </c>
      <c r="L9" s="17">
        <v>0.2</v>
      </c>
      <c r="M9" s="113">
        <f t="shared" si="4"/>
        <v>28099.008000000002</v>
      </c>
      <c r="N9" s="113">
        <f t="shared" si="5"/>
        <v>168594.04800000001</v>
      </c>
    </row>
    <row r="10" spans="1:14">
      <c r="A10" s="14" t="s">
        <v>14</v>
      </c>
      <c r="B10" s="15" t="s">
        <v>18</v>
      </c>
      <c r="C10" s="16">
        <v>80</v>
      </c>
      <c r="D10" s="16">
        <v>120</v>
      </c>
      <c r="E10" s="16">
        <v>100</v>
      </c>
      <c r="F10" s="113">
        <f t="shared" si="0"/>
        <v>300</v>
      </c>
      <c r="G10" s="16">
        <v>1.2</v>
      </c>
      <c r="H10" s="113">
        <f t="shared" si="1"/>
        <v>145.44</v>
      </c>
      <c r="I10" s="113">
        <f t="shared" si="2"/>
        <v>43632</v>
      </c>
      <c r="J10" s="17">
        <v>0.2</v>
      </c>
      <c r="K10" s="113">
        <f t="shared" si="3"/>
        <v>8726.4</v>
      </c>
      <c r="L10" s="17">
        <v>0.2</v>
      </c>
      <c r="M10" s="113">
        <f t="shared" si="4"/>
        <v>10471.68</v>
      </c>
      <c r="N10" s="113">
        <f t="shared" si="5"/>
        <v>62830.080000000002</v>
      </c>
    </row>
    <row r="11" spans="1:14">
      <c r="A11" s="14" t="s">
        <v>19</v>
      </c>
      <c r="B11" s="15" t="s">
        <v>20</v>
      </c>
      <c r="C11" s="16">
        <v>75</v>
      </c>
      <c r="D11" s="16">
        <v>55</v>
      </c>
      <c r="E11" s="16">
        <v>80</v>
      </c>
      <c r="F11" s="113">
        <f t="shared" si="0"/>
        <v>210</v>
      </c>
      <c r="G11" s="16">
        <v>9</v>
      </c>
      <c r="H11" s="113">
        <f t="shared" si="1"/>
        <v>1090.8</v>
      </c>
      <c r="I11" s="113">
        <f t="shared" si="2"/>
        <v>229068</v>
      </c>
      <c r="J11" s="17">
        <v>0.55000000000000004</v>
      </c>
      <c r="K11" s="113">
        <f t="shared" si="3"/>
        <v>125987.40000000001</v>
      </c>
      <c r="L11" s="17">
        <v>0.2</v>
      </c>
      <c r="M11" s="113">
        <f t="shared" si="4"/>
        <v>71011.08</v>
      </c>
      <c r="N11" s="113">
        <f t="shared" si="5"/>
        <v>426066.48000000004</v>
      </c>
    </row>
    <row r="12" spans="1:14">
      <c r="A12" s="14" t="s">
        <v>16</v>
      </c>
      <c r="B12" s="15" t="s">
        <v>21</v>
      </c>
      <c r="C12" s="16">
        <v>160</v>
      </c>
      <c r="D12" s="16">
        <v>190</v>
      </c>
      <c r="E12" s="16">
        <v>250</v>
      </c>
      <c r="F12" s="113">
        <f t="shared" si="0"/>
        <v>600</v>
      </c>
      <c r="G12" s="16">
        <v>1.8</v>
      </c>
      <c r="H12" s="113">
        <f t="shared" si="1"/>
        <v>218.16</v>
      </c>
      <c r="I12" s="113">
        <f t="shared" si="2"/>
        <v>130896</v>
      </c>
      <c r="J12" s="17">
        <v>0.25</v>
      </c>
      <c r="K12" s="113">
        <f t="shared" si="3"/>
        <v>32724</v>
      </c>
      <c r="L12" s="17">
        <v>0.2</v>
      </c>
      <c r="M12" s="113">
        <f t="shared" si="4"/>
        <v>32724</v>
      </c>
      <c r="N12" s="113">
        <f t="shared" si="5"/>
        <v>196344</v>
      </c>
    </row>
    <row r="13" spans="1:14">
      <c r="A13" s="14" t="s">
        <v>24</v>
      </c>
      <c r="B13" s="15" t="s">
        <v>25</v>
      </c>
      <c r="C13" s="16">
        <v>230</v>
      </c>
      <c r="D13" s="16">
        <v>300</v>
      </c>
      <c r="E13" s="16">
        <v>220</v>
      </c>
      <c r="F13" s="113">
        <f t="shared" si="0"/>
        <v>750</v>
      </c>
      <c r="G13" s="16">
        <v>1</v>
      </c>
      <c r="H13" s="113">
        <f t="shared" si="1"/>
        <v>121.2</v>
      </c>
      <c r="I13" s="113">
        <f t="shared" si="2"/>
        <v>90900</v>
      </c>
      <c r="J13" s="17">
        <v>0.18</v>
      </c>
      <c r="K13" s="113">
        <f t="shared" si="3"/>
        <v>16362</v>
      </c>
      <c r="L13" s="17">
        <v>0.2</v>
      </c>
      <c r="M13" s="113">
        <f t="shared" si="4"/>
        <v>21452.400000000001</v>
      </c>
      <c r="N13" s="113">
        <f t="shared" si="5"/>
        <v>128714.4</v>
      </c>
    </row>
    <row r="14" spans="1:14">
      <c r="A14" s="14" t="s">
        <v>19</v>
      </c>
      <c r="B14" s="15" t="s">
        <v>26</v>
      </c>
      <c r="C14" s="16">
        <v>45</v>
      </c>
      <c r="D14" s="16">
        <v>75</v>
      </c>
      <c r="E14" s="16">
        <v>90</v>
      </c>
      <c r="F14" s="113">
        <f t="shared" si="0"/>
        <v>210</v>
      </c>
      <c r="G14" s="16">
        <v>9.8000000000000007</v>
      </c>
      <c r="H14" s="113">
        <f t="shared" si="1"/>
        <v>1187.7600000000002</v>
      </c>
      <c r="I14" s="113">
        <f t="shared" si="2"/>
        <v>249429.60000000003</v>
      </c>
      <c r="J14" s="17">
        <v>0.55000000000000004</v>
      </c>
      <c r="K14" s="113">
        <f t="shared" si="3"/>
        <v>137186.28000000003</v>
      </c>
      <c r="L14" s="17">
        <v>0.2</v>
      </c>
      <c r="M14" s="113">
        <f t="shared" si="4"/>
        <v>77323.176000000021</v>
      </c>
      <c r="N14" s="113">
        <f t="shared" si="5"/>
        <v>463939.0560000001</v>
      </c>
    </row>
    <row r="15" spans="1:14">
      <c r="A15" s="14" t="s">
        <v>14</v>
      </c>
      <c r="B15" s="15" t="s">
        <v>18</v>
      </c>
      <c r="C15" s="16">
        <v>80</v>
      </c>
      <c r="D15" s="16">
        <v>120</v>
      </c>
      <c r="E15" s="16">
        <v>100</v>
      </c>
      <c r="F15" s="113">
        <f t="shared" si="0"/>
        <v>300</v>
      </c>
      <c r="G15" s="16">
        <v>1.2</v>
      </c>
      <c r="H15" s="113">
        <f t="shared" si="1"/>
        <v>145.44</v>
      </c>
      <c r="I15" s="113">
        <f t="shared" si="2"/>
        <v>43632</v>
      </c>
      <c r="J15" s="17">
        <v>0.2</v>
      </c>
      <c r="K15" s="113">
        <f t="shared" si="3"/>
        <v>8726.4</v>
      </c>
      <c r="L15" s="17">
        <v>0.2</v>
      </c>
      <c r="M15" s="113">
        <f t="shared" si="4"/>
        <v>10471.68</v>
      </c>
      <c r="N15" s="113">
        <f t="shared" si="5"/>
        <v>62830.080000000002</v>
      </c>
    </row>
    <row r="16" spans="1:14">
      <c r="A16" s="14" t="s">
        <v>19</v>
      </c>
      <c r="B16" s="15" t="s">
        <v>20</v>
      </c>
      <c r="C16" s="16">
        <v>75</v>
      </c>
      <c r="D16" s="16">
        <v>55</v>
      </c>
      <c r="E16" s="16">
        <v>80</v>
      </c>
      <c r="F16" s="113">
        <f t="shared" si="0"/>
        <v>210</v>
      </c>
      <c r="G16" s="16">
        <v>9</v>
      </c>
      <c r="H16" s="113">
        <f t="shared" si="1"/>
        <v>1090.8</v>
      </c>
      <c r="I16" s="113">
        <f t="shared" si="2"/>
        <v>229068</v>
      </c>
      <c r="J16" s="17">
        <v>0.55000000000000004</v>
      </c>
      <c r="K16" s="113">
        <f t="shared" si="3"/>
        <v>125987.40000000001</v>
      </c>
      <c r="L16" s="17">
        <v>0.2</v>
      </c>
      <c r="M16" s="113">
        <f t="shared" si="4"/>
        <v>71011.08</v>
      </c>
      <c r="N16" s="113">
        <f t="shared" si="5"/>
        <v>426066.48000000004</v>
      </c>
    </row>
    <row r="17" spans="1:14">
      <c r="A17" s="14" t="s">
        <v>16</v>
      </c>
      <c r="B17" s="15" t="s">
        <v>21</v>
      </c>
      <c r="C17" s="16">
        <v>160</v>
      </c>
      <c r="D17" s="16">
        <v>190</v>
      </c>
      <c r="E17" s="16">
        <v>250</v>
      </c>
      <c r="F17" s="113">
        <f t="shared" si="0"/>
        <v>600</v>
      </c>
      <c r="G17" s="16">
        <v>1.8</v>
      </c>
      <c r="H17" s="113">
        <f t="shared" si="1"/>
        <v>218.16</v>
      </c>
      <c r="I17" s="113">
        <f t="shared" si="2"/>
        <v>130896</v>
      </c>
      <c r="J17" s="17">
        <v>0.25</v>
      </c>
      <c r="K17" s="113">
        <f t="shared" si="3"/>
        <v>32724</v>
      </c>
      <c r="L17" s="17">
        <v>0.2</v>
      </c>
      <c r="M17" s="113">
        <f t="shared" si="4"/>
        <v>32724</v>
      </c>
      <c r="N17" s="113">
        <f t="shared" si="5"/>
        <v>196344</v>
      </c>
    </row>
    <row r="18" spans="1:14">
      <c r="A18" s="14" t="s">
        <v>16</v>
      </c>
      <c r="B18" s="15" t="s">
        <v>22</v>
      </c>
      <c r="C18" s="16">
        <v>125</v>
      </c>
      <c r="D18" s="16">
        <v>185</v>
      </c>
      <c r="E18" s="16">
        <v>185</v>
      </c>
      <c r="F18" s="113">
        <f t="shared" si="0"/>
        <v>495</v>
      </c>
      <c r="G18" s="16">
        <v>9</v>
      </c>
      <c r="H18" s="113">
        <f t="shared" si="1"/>
        <v>1090.8</v>
      </c>
      <c r="I18" s="113">
        <f t="shared" si="2"/>
        <v>539946</v>
      </c>
      <c r="J18" s="17">
        <v>0.25</v>
      </c>
      <c r="K18" s="113">
        <f t="shared" si="3"/>
        <v>134986.5</v>
      </c>
      <c r="L18" s="17">
        <v>0.2</v>
      </c>
      <c r="M18" s="113">
        <f t="shared" si="4"/>
        <v>134986.5</v>
      </c>
      <c r="N18" s="113">
        <f t="shared" si="5"/>
        <v>809919</v>
      </c>
    </row>
    <row r="19" spans="1:14">
      <c r="A19" s="14" t="s">
        <v>14</v>
      </c>
      <c r="B19" s="15" t="s">
        <v>23</v>
      </c>
      <c r="C19" s="16">
        <v>70</v>
      </c>
      <c r="D19" s="16">
        <v>280</v>
      </c>
      <c r="E19" s="16">
        <v>340</v>
      </c>
      <c r="F19" s="113">
        <f t="shared" si="0"/>
        <v>690</v>
      </c>
      <c r="G19" s="16">
        <v>1.4</v>
      </c>
      <c r="H19" s="113">
        <f t="shared" si="1"/>
        <v>169.68</v>
      </c>
      <c r="I19" s="113">
        <f t="shared" si="2"/>
        <v>117079.20000000001</v>
      </c>
      <c r="J19" s="17">
        <v>0.2</v>
      </c>
      <c r="K19" s="113">
        <f t="shared" si="3"/>
        <v>23415.840000000004</v>
      </c>
      <c r="L19" s="17">
        <v>0.2</v>
      </c>
      <c r="M19" s="113">
        <f t="shared" si="4"/>
        <v>28099.008000000002</v>
      </c>
      <c r="N19" s="113">
        <f t="shared" si="5"/>
        <v>168594.04800000001</v>
      </c>
    </row>
    <row r="20" spans="1:14">
      <c r="A20" s="14" t="s">
        <v>19</v>
      </c>
      <c r="B20" s="15" t="s">
        <v>20</v>
      </c>
      <c r="C20" s="16">
        <v>75</v>
      </c>
      <c r="D20" s="16">
        <v>55</v>
      </c>
      <c r="E20" s="16">
        <v>80</v>
      </c>
      <c r="F20" s="113">
        <f t="shared" si="0"/>
        <v>210</v>
      </c>
      <c r="G20" s="16">
        <v>9</v>
      </c>
      <c r="H20" s="113">
        <f t="shared" si="1"/>
        <v>1090.8</v>
      </c>
      <c r="I20" s="113">
        <f t="shared" si="2"/>
        <v>229068</v>
      </c>
      <c r="J20" s="17">
        <v>0.55000000000000004</v>
      </c>
      <c r="K20" s="113">
        <f t="shared" si="3"/>
        <v>125987.40000000001</v>
      </c>
      <c r="L20" s="17">
        <v>0.2</v>
      </c>
      <c r="M20" s="113">
        <f t="shared" si="4"/>
        <v>71011.08</v>
      </c>
      <c r="N20" s="113">
        <f t="shared" si="5"/>
        <v>426066.48000000004</v>
      </c>
    </row>
    <row r="21" spans="1:14">
      <c r="A21" s="14" t="s">
        <v>16</v>
      </c>
      <c r="B21" s="15" t="s">
        <v>21</v>
      </c>
      <c r="C21" s="16">
        <v>160</v>
      </c>
      <c r="D21" s="16">
        <v>190</v>
      </c>
      <c r="E21" s="16">
        <v>250</v>
      </c>
      <c r="F21" s="113">
        <f t="shared" si="0"/>
        <v>600</v>
      </c>
      <c r="G21" s="16">
        <v>1.8</v>
      </c>
      <c r="H21" s="113">
        <f t="shared" si="1"/>
        <v>218.16</v>
      </c>
      <c r="I21" s="113">
        <f t="shared" si="2"/>
        <v>130896</v>
      </c>
      <c r="J21" s="17">
        <v>0.25</v>
      </c>
      <c r="K21" s="113">
        <f t="shared" si="3"/>
        <v>32724</v>
      </c>
      <c r="L21" s="17">
        <v>0.2</v>
      </c>
      <c r="M21" s="113">
        <f t="shared" si="4"/>
        <v>32724</v>
      </c>
      <c r="N21" s="113">
        <f t="shared" si="5"/>
        <v>196344</v>
      </c>
    </row>
    <row r="22" spans="1:14">
      <c r="A22" s="14" t="s">
        <v>24</v>
      </c>
      <c r="B22" s="15" t="s">
        <v>25</v>
      </c>
      <c r="C22" s="16">
        <v>230</v>
      </c>
      <c r="D22" s="16">
        <v>300</v>
      </c>
      <c r="E22" s="16">
        <v>220</v>
      </c>
      <c r="F22" s="113">
        <f t="shared" si="0"/>
        <v>750</v>
      </c>
      <c r="G22" s="16">
        <v>1</v>
      </c>
      <c r="H22" s="113">
        <f t="shared" si="1"/>
        <v>121.2</v>
      </c>
      <c r="I22" s="113">
        <f t="shared" si="2"/>
        <v>90900</v>
      </c>
      <c r="J22" s="17">
        <v>0.18</v>
      </c>
      <c r="K22" s="113">
        <f t="shared" si="3"/>
        <v>16362</v>
      </c>
      <c r="L22" s="17">
        <v>0.2</v>
      </c>
      <c r="M22" s="113">
        <f t="shared" si="4"/>
        <v>21452.400000000001</v>
      </c>
      <c r="N22" s="113">
        <f t="shared" si="5"/>
        <v>128714.4</v>
      </c>
    </row>
    <row r="23" spans="1:14">
      <c r="A23" s="14" t="s">
        <v>19</v>
      </c>
      <c r="B23" s="15" t="s">
        <v>26</v>
      </c>
      <c r="C23" s="16">
        <v>45</v>
      </c>
      <c r="D23" s="16">
        <v>75</v>
      </c>
      <c r="E23" s="16">
        <v>90</v>
      </c>
      <c r="F23" s="113">
        <f t="shared" si="0"/>
        <v>210</v>
      </c>
      <c r="G23" s="16">
        <v>9.8000000000000007</v>
      </c>
      <c r="H23" s="113">
        <f t="shared" si="1"/>
        <v>1187.7600000000002</v>
      </c>
      <c r="I23" s="113">
        <f t="shared" si="2"/>
        <v>249429.60000000003</v>
      </c>
      <c r="J23" s="17">
        <v>0.55000000000000004</v>
      </c>
      <c r="K23" s="113">
        <f t="shared" si="3"/>
        <v>137186.28000000003</v>
      </c>
      <c r="L23" s="17">
        <v>0.2</v>
      </c>
      <c r="M23" s="113">
        <f t="shared" si="4"/>
        <v>77323.176000000021</v>
      </c>
      <c r="N23" s="113">
        <f t="shared" si="5"/>
        <v>463939.0560000001</v>
      </c>
    </row>
    <row r="24" spans="1:14">
      <c r="A24" s="14"/>
      <c r="B24" s="15"/>
      <c r="C24" s="16"/>
      <c r="D24" s="16"/>
      <c r="E24" s="16"/>
      <c r="F24" s="113">
        <f t="shared" si="0"/>
        <v>0</v>
      </c>
      <c r="G24" s="16"/>
      <c r="H24" s="113">
        <f t="shared" si="1"/>
        <v>0</v>
      </c>
      <c r="I24" s="113">
        <f t="shared" si="2"/>
        <v>0</v>
      </c>
      <c r="J24" s="17"/>
      <c r="K24" s="113">
        <f t="shared" si="3"/>
        <v>0</v>
      </c>
      <c r="L24" s="17"/>
      <c r="M24" s="113">
        <f t="shared" si="4"/>
        <v>0</v>
      </c>
      <c r="N24" s="113">
        <f t="shared" si="5"/>
        <v>0</v>
      </c>
    </row>
    <row r="25" spans="1:14">
      <c r="A25" s="14"/>
      <c r="B25" s="15"/>
      <c r="C25" s="16"/>
      <c r="D25" s="16"/>
      <c r="E25" s="16"/>
      <c r="F25" s="113">
        <f t="shared" si="0"/>
        <v>0</v>
      </c>
      <c r="G25" s="16"/>
      <c r="H25" s="113">
        <f t="shared" si="1"/>
        <v>0</v>
      </c>
      <c r="I25" s="113">
        <f t="shared" si="2"/>
        <v>0</v>
      </c>
      <c r="J25" s="17"/>
      <c r="K25" s="113">
        <f t="shared" si="3"/>
        <v>0</v>
      </c>
      <c r="L25" s="17"/>
      <c r="M25" s="113">
        <f t="shared" si="4"/>
        <v>0</v>
      </c>
      <c r="N25" s="113">
        <f t="shared" si="5"/>
        <v>0</v>
      </c>
    </row>
    <row r="26" spans="1:14">
      <c r="A26" s="14"/>
      <c r="B26" s="15"/>
      <c r="C26" s="16"/>
      <c r="D26" s="16"/>
      <c r="E26" s="16"/>
      <c r="F26" s="113">
        <f t="shared" si="0"/>
        <v>0</v>
      </c>
      <c r="G26" s="16"/>
      <c r="H26" s="113">
        <f t="shared" si="1"/>
        <v>0</v>
      </c>
      <c r="I26" s="113">
        <f t="shared" si="2"/>
        <v>0</v>
      </c>
      <c r="J26" s="17"/>
      <c r="K26" s="113">
        <f t="shared" si="3"/>
        <v>0</v>
      </c>
      <c r="L26" s="17"/>
      <c r="M26" s="113">
        <f t="shared" si="4"/>
        <v>0</v>
      </c>
      <c r="N26" s="113">
        <f t="shared" si="5"/>
        <v>0</v>
      </c>
    </row>
    <row r="27" spans="1:14">
      <c r="A27" s="18"/>
      <c r="B27" s="19"/>
      <c r="C27" s="20"/>
      <c r="D27" s="20"/>
      <c r="E27" s="20"/>
      <c r="F27" s="114">
        <f t="shared" si="0"/>
        <v>0</v>
      </c>
      <c r="G27" s="20"/>
      <c r="H27" s="114">
        <f t="shared" si="1"/>
        <v>0</v>
      </c>
      <c r="I27" s="114">
        <f t="shared" si="2"/>
        <v>0</v>
      </c>
      <c r="J27" s="21"/>
      <c r="K27" s="114">
        <f t="shared" si="3"/>
        <v>0</v>
      </c>
      <c r="L27" s="21"/>
      <c r="M27" s="114">
        <f t="shared" si="4"/>
        <v>0</v>
      </c>
      <c r="N27" s="114">
        <f t="shared" si="5"/>
        <v>0</v>
      </c>
    </row>
    <row r="28" spans="1:14" ht="13.5" thickBot="1">
      <c r="A28" s="22" t="s">
        <v>27</v>
      </c>
      <c r="B28" s="23" t="s">
        <v>28</v>
      </c>
      <c r="C28" s="24" t="s">
        <v>28</v>
      </c>
      <c r="D28" s="24" t="s">
        <v>28</v>
      </c>
      <c r="E28" s="24" t="s">
        <v>28</v>
      </c>
      <c r="F28" s="24" t="s">
        <v>28</v>
      </c>
      <c r="G28" s="24" t="s">
        <v>28</v>
      </c>
      <c r="H28" s="115" t="s">
        <v>28</v>
      </c>
      <c r="I28" s="115">
        <f>SUM(I3:I27)</f>
        <v>3270400.2000000007</v>
      </c>
      <c r="J28" s="24" t="s">
        <v>28</v>
      </c>
      <c r="K28" s="115">
        <f>SUM(K3:K27)</f>
        <v>1208979.0900000001</v>
      </c>
      <c r="L28" s="24" t="s">
        <v>28</v>
      </c>
      <c r="M28" s="115">
        <f>SUM(M3:M27)</f>
        <v>895875.85800000012</v>
      </c>
      <c r="N28" s="115">
        <f>SUM(N3:N27)</f>
        <v>5375255.148000001</v>
      </c>
    </row>
    <row r="31" spans="1:14" s="27" customFormat="1">
      <c r="A31" s="25" t="s">
        <v>29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14" s="30" customFormat="1">
      <c r="A32" s="28" t="s">
        <v>220</v>
      </c>
      <c r="B32" s="29"/>
      <c r="C32" s="29"/>
      <c r="D32" s="29"/>
      <c r="E32" s="29"/>
      <c r="F32" s="29"/>
      <c r="G32" s="29"/>
      <c r="H32" s="29"/>
      <c r="I32" s="29"/>
      <c r="J32" s="29"/>
    </row>
    <row r="33" spans="1:10" s="30" customFormat="1">
      <c r="A33" s="28" t="s">
        <v>224</v>
      </c>
      <c r="B33" s="29"/>
      <c r="C33" s="29"/>
      <c r="D33" s="29"/>
      <c r="E33" s="29"/>
      <c r="F33" s="29"/>
      <c r="G33" s="29"/>
      <c r="H33" s="29"/>
      <c r="I33" s="29"/>
      <c r="J33" s="29"/>
    </row>
    <row r="34" spans="1:10" s="30" customFormat="1">
      <c r="A34" s="89" t="s">
        <v>225</v>
      </c>
      <c r="B34" s="90"/>
      <c r="C34" s="116">
        <f>M28</f>
        <v>895875.85800000012</v>
      </c>
      <c r="D34" s="89" t="s">
        <v>30</v>
      </c>
      <c r="E34" s="90"/>
      <c r="F34" s="91"/>
      <c r="G34" s="116">
        <f>AVERAGE(G3:G27)</f>
        <v>4.0238095238095237</v>
      </c>
      <c r="H34" s="29"/>
      <c r="I34" s="29"/>
      <c r="J34" s="29"/>
    </row>
    <row r="35" spans="1:10" s="30" customFormat="1">
      <c r="A35" s="89" t="s">
        <v>226</v>
      </c>
      <c r="B35" s="90"/>
      <c r="C35" s="116">
        <f>SUMIF(A3:A27,"pivo",I3:I27)</f>
        <v>408686.4</v>
      </c>
      <c r="D35" s="29"/>
      <c r="E35" s="29"/>
      <c r="F35" s="29"/>
      <c r="G35" s="29"/>
      <c r="H35" s="29"/>
      <c r="I35" s="29"/>
      <c r="J35" s="29"/>
    </row>
    <row r="36" spans="1:10" customFormat="1" ht="18" customHeight="1">
      <c r="A36" s="31">
        <v>121.2</v>
      </c>
      <c r="B36" s="32" t="s">
        <v>31</v>
      </c>
    </row>
  </sheetData>
  <pageMargins left="0.32" right="0.32" top="0.72" bottom="0.6" header="0.51181102362204722" footer="0.51181102362204722"/>
  <pageSetup paperSize="9" orientation="landscape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33"/>
  <sheetViews>
    <sheetView topLeftCell="A7" workbookViewId="0">
      <selection activeCell="J28" sqref="J28"/>
    </sheetView>
  </sheetViews>
  <sheetFormatPr defaultRowHeight="12.75"/>
  <cols>
    <col min="1" max="1" width="13.28515625" customWidth="1"/>
    <col min="2" max="2" width="11" customWidth="1"/>
    <col min="3" max="4" width="10" customWidth="1"/>
    <col min="5" max="5" width="13" customWidth="1"/>
    <col min="6" max="6" width="15.140625" customWidth="1"/>
    <col min="7" max="7" width="4.7109375" customWidth="1"/>
    <col min="8" max="8" width="3" customWidth="1"/>
    <col min="9" max="9" width="29.28515625" customWidth="1"/>
    <col min="10" max="10" width="14.28515625" customWidth="1"/>
    <col min="11" max="11" width="5.7109375" customWidth="1"/>
  </cols>
  <sheetData>
    <row r="2" spans="1:11" ht="21" customHeight="1">
      <c r="A2" s="33" t="s">
        <v>32</v>
      </c>
      <c r="B2" s="34" t="s">
        <v>33</v>
      </c>
      <c r="C2" s="33" t="s">
        <v>34</v>
      </c>
      <c r="D2" s="34" t="s">
        <v>35</v>
      </c>
      <c r="E2" s="34" t="s">
        <v>36</v>
      </c>
      <c r="F2" s="34" t="s">
        <v>37</v>
      </c>
      <c r="I2" s="107" t="s">
        <v>229</v>
      </c>
      <c r="J2" s="108"/>
    </row>
    <row r="3" spans="1:11">
      <c r="A3" s="35" t="s">
        <v>39</v>
      </c>
      <c r="B3" s="35" t="s">
        <v>40</v>
      </c>
      <c r="C3" s="36">
        <v>41</v>
      </c>
      <c r="D3" s="36">
        <v>880</v>
      </c>
      <c r="E3" s="36">
        <f>D3*'Kalkulacija 25'!$A$36</f>
        <v>106656</v>
      </c>
      <c r="F3" s="36">
        <f>C3*E3</f>
        <v>4372896</v>
      </c>
      <c r="H3" s="37" t="s">
        <v>41</v>
      </c>
      <c r="I3" s="109"/>
      <c r="J3" s="110"/>
    </row>
    <row r="4" spans="1:11">
      <c r="A4" s="35" t="s">
        <v>39</v>
      </c>
      <c r="B4" s="38" t="s">
        <v>42</v>
      </c>
      <c r="C4" s="36">
        <v>36</v>
      </c>
      <c r="D4" s="36">
        <v>445</v>
      </c>
      <c r="E4" s="36">
        <f>D4*'Kalkulacija 25'!$A$36</f>
        <v>53934</v>
      </c>
      <c r="F4" s="36">
        <f t="shared" ref="F4:F32" si="0">C4*E4</f>
        <v>1941624</v>
      </c>
    </row>
    <row r="5" spans="1:11">
      <c r="A5" s="35" t="s">
        <v>39</v>
      </c>
      <c r="B5" s="35" t="s">
        <v>43</v>
      </c>
      <c r="C5" s="36">
        <v>16</v>
      </c>
      <c r="D5" s="36">
        <v>660</v>
      </c>
      <c r="E5" s="36">
        <f>D5*'Kalkulacija 25'!$A$36</f>
        <v>79992</v>
      </c>
      <c r="F5" s="36">
        <f t="shared" si="0"/>
        <v>1279872</v>
      </c>
      <c r="H5" s="37" t="s">
        <v>44</v>
      </c>
      <c r="I5" s="92" t="s">
        <v>231</v>
      </c>
      <c r="J5" s="39">
        <f>MAX(F3:F32)</f>
        <v>12343008</v>
      </c>
    </row>
    <row r="6" spans="1:11">
      <c r="A6" s="35" t="s">
        <v>39</v>
      </c>
      <c r="B6" s="38" t="s">
        <v>42</v>
      </c>
      <c r="C6" s="36">
        <v>82</v>
      </c>
      <c r="D6" s="36">
        <v>390</v>
      </c>
      <c r="E6" s="36">
        <f>D6*'Kalkulacija 25'!$A$36</f>
        <v>47268</v>
      </c>
      <c r="F6" s="36">
        <f t="shared" si="0"/>
        <v>3875976</v>
      </c>
      <c r="I6" s="92" t="s">
        <v>45</v>
      </c>
      <c r="J6" s="39">
        <f>AVERAGE(C3:C32)</f>
        <v>52.666666666666664</v>
      </c>
    </row>
    <row r="7" spans="1:11">
      <c r="A7" s="35" t="s">
        <v>39</v>
      </c>
      <c r="B7" s="35" t="s">
        <v>42</v>
      </c>
      <c r="C7" s="36">
        <v>26</v>
      </c>
      <c r="D7" s="36">
        <v>1340</v>
      </c>
      <c r="E7" s="36">
        <f>D7*'Kalkulacija 25'!$A$36</f>
        <v>162408</v>
      </c>
      <c r="F7" s="36">
        <f t="shared" si="0"/>
        <v>4222608</v>
      </c>
      <c r="I7" s="40"/>
      <c r="J7" s="41"/>
      <c r="K7" s="40"/>
    </row>
    <row r="8" spans="1:11">
      <c r="A8" s="35" t="s">
        <v>46</v>
      </c>
      <c r="B8" s="35" t="s">
        <v>40</v>
      </c>
      <c r="C8" s="36">
        <v>43</v>
      </c>
      <c r="D8" s="36">
        <v>975</v>
      </c>
      <c r="E8" s="36">
        <f>D8*'Kalkulacija 25'!$A$36</f>
        <v>118170</v>
      </c>
      <c r="F8" s="36">
        <f t="shared" si="0"/>
        <v>5081310</v>
      </c>
      <c r="H8" s="37" t="s">
        <v>47</v>
      </c>
      <c r="I8" s="93" t="s">
        <v>48</v>
      </c>
      <c r="J8" s="93" t="s">
        <v>49</v>
      </c>
      <c r="K8" s="40"/>
    </row>
    <row r="9" spans="1:11">
      <c r="A9" s="35" t="s">
        <v>46</v>
      </c>
      <c r="B9" s="38" t="s">
        <v>42</v>
      </c>
      <c r="C9" s="36">
        <v>29</v>
      </c>
      <c r="D9" s="36">
        <v>510</v>
      </c>
      <c r="E9" s="36">
        <f>D9*'Kalkulacija 25'!$A$36</f>
        <v>61812</v>
      </c>
      <c r="F9" s="36">
        <f t="shared" si="0"/>
        <v>1792548</v>
      </c>
      <c r="I9" s="94" t="s">
        <v>40</v>
      </c>
      <c r="J9" s="42">
        <f>SUMIF(B3:B32,"brašno",C3:C32)</f>
        <v>256</v>
      </c>
    </row>
    <row r="10" spans="1:11">
      <c r="A10" s="35" t="s">
        <v>39</v>
      </c>
      <c r="B10" s="38" t="s">
        <v>42</v>
      </c>
      <c r="C10" s="36">
        <v>47</v>
      </c>
      <c r="D10" s="36">
        <v>445</v>
      </c>
      <c r="E10" s="36">
        <f>D10*'Kalkulacija 25'!$A$36</f>
        <v>53934</v>
      </c>
      <c r="F10" s="36">
        <f t="shared" si="0"/>
        <v>2534898</v>
      </c>
      <c r="I10" s="95" t="s">
        <v>42</v>
      </c>
      <c r="J10" s="42">
        <f>SUMIF(B3:B32,"pšenica",C3:C32)</f>
        <v>1108</v>
      </c>
    </row>
    <row r="11" spans="1:11">
      <c r="A11" s="35" t="s">
        <v>39</v>
      </c>
      <c r="B11" s="35" t="s">
        <v>43</v>
      </c>
      <c r="C11" s="36">
        <v>16</v>
      </c>
      <c r="D11" s="36">
        <v>660</v>
      </c>
      <c r="E11" s="36">
        <f>D11*'Kalkulacija 25'!$A$36</f>
        <v>79992</v>
      </c>
      <c r="F11" s="36">
        <f t="shared" si="0"/>
        <v>1279872</v>
      </c>
      <c r="I11" s="43"/>
      <c r="J11" s="44"/>
    </row>
    <row r="12" spans="1:11">
      <c r="A12" s="35" t="s">
        <v>39</v>
      </c>
      <c r="B12" s="38" t="s">
        <v>42</v>
      </c>
      <c r="C12" s="36">
        <v>95</v>
      </c>
      <c r="D12" s="36">
        <v>390</v>
      </c>
      <c r="E12" s="36">
        <f>D12*'Kalkulacija 25'!$A$36</f>
        <v>47268</v>
      </c>
      <c r="F12" s="36">
        <f t="shared" si="0"/>
        <v>4490460</v>
      </c>
      <c r="H12" s="37" t="s">
        <v>50</v>
      </c>
      <c r="I12" s="96" t="s">
        <v>51</v>
      </c>
      <c r="J12" s="42">
        <f>SUMIF(A3:A32,"vojvodina",F3:F32)</f>
        <v>106813560</v>
      </c>
    </row>
    <row r="13" spans="1:11">
      <c r="A13" s="35" t="s">
        <v>39</v>
      </c>
      <c r="B13" s="38" t="s">
        <v>42</v>
      </c>
      <c r="C13" s="36">
        <v>13</v>
      </c>
      <c r="D13" s="36">
        <v>1340</v>
      </c>
      <c r="E13" s="36">
        <f>D13*'Kalkulacija 25'!$A$36</f>
        <v>162408</v>
      </c>
      <c r="F13" s="36">
        <f t="shared" si="0"/>
        <v>2111304</v>
      </c>
      <c r="I13" s="96" t="s">
        <v>52</v>
      </c>
      <c r="J13" s="42">
        <f>SUMIF(A3:A32,"južna srbija",F3:F32)</f>
        <v>34369290</v>
      </c>
    </row>
    <row r="14" spans="1:11">
      <c r="A14" s="35" t="s">
        <v>46</v>
      </c>
      <c r="B14" s="35" t="s">
        <v>40</v>
      </c>
      <c r="C14" s="36">
        <v>43</v>
      </c>
      <c r="D14" s="36">
        <v>975</v>
      </c>
      <c r="E14" s="36">
        <f>D14*'Kalkulacija 25'!$A$36</f>
        <v>118170</v>
      </c>
      <c r="F14" s="36">
        <f t="shared" si="0"/>
        <v>5081310</v>
      </c>
      <c r="I14" s="45"/>
    </row>
    <row r="15" spans="1:11">
      <c r="A15" s="35" t="s">
        <v>46</v>
      </c>
      <c r="B15" s="38" t="s">
        <v>42</v>
      </c>
      <c r="C15" s="36">
        <v>29</v>
      </c>
      <c r="D15" s="36">
        <v>510</v>
      </c>
      <c r="E15" s="36">
        <f>D15*'Kalkulacija 25'!$A$36</f>
        <v>61812</v>
      </c>
      <c r="F15" s="36">
        <f t="shared" si="0"/>
        <v>1792548</v>
      </c>
    </row>
    <row r="16" spans="1:11">
      <c r="A16" s="35" t="s">
        <v>39</v>
      </c>
      <c r="B16" s="38" t="s">
        <v>42</v>
      </c>
      <c r="C16" s="36">
        <v>76</v>
      </c>
      <c r="D16" s="36">
        <v>1340</v>
      </c>
      <c r="E16" s="36">
        <f>D16*'Kalkulacija 25'!$A$36</f>
        <v>162408</v>
      </c>
      <c r="F16" s="36">
        <f t="shared" si="0"/>
        <v>12343008</v>
      </c>
      <c r="I16" s="43"/>
      <c r="J16" s="44"/>
    </row>
    <row r="17" spans="1:10">
      <c r="A17" s="35" t="s">
        <v>46</v>
      </c>
      <c r="B17" s="35" t="s">
        <v>40</v>
      </c>
      <c r="C17" s="36">
        <v>43</v>
      </c>
      <c r="D17" s="36">
        <v>975</v>
      </c>
      <c r="E17" s="36">
        <f>D17*'Kalkulacija 25'!$A$36</f>
        <v>118170</v>
      </c>
      <c r="F17" s="36">
        <f t="shared" si="0"/>
        <v>5081310</v>
      </c>
      <c r="I17" s="43"/>
      <c r="J17" s="44"/>
    </row>
    <row r="18" spans="1:10">
      <c r="A18" s="35" t="s">
        <v>46</v>
      </c>
      <c r="B18" s="38" t="s">
        <v>42</v>
      </c>
      <c r="C18" s="36">
        <v>29</v>
      </c>
      <c r="D18" s="36">
        <v>510</v>
      </c>
      <c r="E18" s="36">
        <f>D18*'Kalkulacija 25'!$A$36</f>
        <v>61812</v>
      </c>
      <c r="F18" s="36">
        <f t="shared" si="0"/>
        <v>1792548</v>
      </c>
      <c r="I18" s="43"/>
      <c r="J18" s="44"/>
    </row>
    <row r="19" spans="1:10">
      <c r="A19" s="35" t="s">
        <v>39</v>
      </c>
      <c r="B19" s="38" t="s">
        <v>42</v>
      </c>
      <c r="C19" s="36">
        <v>76</v>
      </c>
      <c r="D19" s="36">
        <v>1340</v>
      </c>
      <c r="E19" s="36">
        <f>D19*'Kalkulacija 25'!$A$36</f>
        <v>162408</v>
      </c>
      <c r="F19" s="36">
        <f t="shared" si="0"/>
        <v>12343008</v>
      </c>
      <c r="I19" s="43"/>
      <c r="J19" s="43"/>
    </row>
    <row r="20" spans="1:10">
      <c r="A20" s="35" t="s">
        <v>46</v>
      </c>
      <c r="B20" s="35" t="s">
        <v>40</v>
      </c>
      <c r="C20" s="36">
        <v>43</v>
      </c>
      <c r="D20" s="36">
        <v>975</v>
      </c>
      <c r="E20" s="36">
        <f>D20*'Kalkulacija 25'!$A$36</f>
        <v>118170</v>
      </c>
      <c r="F20" s="36">
        <f t="shared" si="0"/>
        <v>5081310</v>
      </c>
      <c r="I20" s="46"/>
      <c r="J20" s="46"/>
    </row>
    <row r="21" spans="1:10">
      <c r="A21" s="35" t="s">
        <v>46</v>
      </c>
      <c r="B21" s="38" t="s">
        <v>42</v>
      </c>
      <c r="C21" s="36">
        <v>29</v>
      </c>
      <c r="D21" s="36">
        <v>510</v>
      </c>
      <c r="E21" s="36">
        <f>D21*'Kalkulacija 25'!$A$36</f>
        <v>61812</v>
      </c>
      <c r="F21" s="36">
        <f t="shared" si="0"/>
        <v>1792548</v>
      </c>
      <c r="I21" s="43"/>
      <c r="J21" s="43"/>
    </row>
    <row r="22" spans="1:10">
      <c r="A22" s="35" t="s">
        <v>39</v>
      </c>
      <c r="B22" s="35" t="s">
        <v>43</v>
      </c>
      <c r="C22" s="36">
        <v>82</v>
      </c>
      <c r="D22" s="36">
        <v>660</v>
      </c>
      <c r="E22" s="36">
        <f>D22*'Kalkulacija 25'!$A$36</f>
        <v>79992</v>
      </c>
      <c r="F22" s="36">
        <f t="shared" si="0"/>
        <v>6559344</v>
      </c>
      <c r="I22" s="43"/>
      <c r="J22" s="43"/>
    </row>
    <row r="23" spans="1:10">
      <c r="A23" s="35" t="s">
        <v>39</v>
      </c>
      <c r="B23" s="38" t="s">
        <v>42</v>
      </c>
      <c r="C23" s="36">
        <v>84</v>
      </c>
      <c r="D23" s="36">
        <v>390</v>
      </c>
      <c r="E23" s="36">
        <f>D23*'Kalkulacija 25'!$A$36</f>
        <v>47268</v>
      </c>
      <c r="F23" s="36">
        <f t="shared" si="0"/>
        <v>3970512</v>
      </c>
      <c r="I23" s="46"/>
      <c r="J23" s="46"/>
    </row>
    <row r="24" spans="1:10">
      <c r="A24" s="35" t="s">
        <v>39</v>
      </c>
      <c r="B24" s="38" t="s">
        <v>42</v>
      </c>
      <c r="C24" s="36">
        <v>95</v>
      </c>
      <c r="D24" s="36">
        <v>445</v>
      </c>
      <c r="E24" s="36">
        <f>D24*'Kalkulacija 25'!$A$36</f>
        <v>53934</v>
      </c>
      <c r="F24" s="36">
        <f t="shared" si="0"/>
        <v>5123730</v>
      </c>
      <c r="I24" s="47"/>
      <c r="J24" s="41"/>
    </row>
    <row r="25" spans="1:10">
      <c r="A25" s="35" t="s">
        <v>39</v>
      </c>
      <c r="B25" s="35" t="s">
        <v>43</v>
      </c>
      <c r="C25" s="36">
        <v>16</v>
      </c>
      <c r="D25" s="36">
        <v>660</v>
      </c>
      <c r="E25" s="36">
        <f>D25*'Kalkulacija 25'!$A$36</f>
        <v>79992</v>
      </c>
      <c r="F25" s="36">
        <f t="shared" si="0"/>
        <v>1279872</v>
      </c>
      <c r="I25" s="47"/>
      <c r="J25" s="41"/>
    </row>
    <row r="26" spans="1:10">
      <c r="A26" s="35" t="s">
        <v>46</v>
      </c>
      <c r="B26" s="38" t="s">
        <v>42</v>
      </c>
      <c r="C26" s="36">
        <v>29</v>
      </c>
      <c r="D26" s="36">
        <v>510</v>
      </c>
      <c r="E26" s="36">
        <f>D26*'Kalkulacija 25'!$A$36</f>
        <v>61812</v>
      </c>
      <c r="F26" s="36">
        <f t="shared" si="0"/>
        <v>1792548</v>
      </c>
      <c r="I26" s="47"/>
      <c r="J26" s="41"/>
    </row>
    <row r="27" spans="1:10">
      <c r="A27" s="35" t="s">
        <v>39</v>
      </c>
      <c r="B27" s="35" t="s">
        <v>43</v>
      </c>
      <c r="C27" s="36">
        <v>86</v>
      </c>
      <c r="D27" s="36">
        <v>660</v>
      </c>
      <c r="E27" s="36">
        <f>D27*'Kalkulacija 25'!$A$36</f>
        <v>79992</v>
      </c>
      <c r="F27" s="36">
        <f t="shared" si="0"/>
        <v>6879312</v>
      </c>
      <c r="I27" s="47"/>
      <c r="J27" s="41"/>
    </row>
    <row r="28" spans="1:10">
      <c r="A28" s="35" t="s">
        <v>39</v>
      </c>
      <c r="B28" s="38" t="s">
        <v>42</v>
      </c>
      <c r="C28" s="36">
        <v>95</v>
      </c>
      <c r="D28" s="36">
        <v>390</v>
      </c>
      <c r="E28" s="36">
        <f>D28*'Kalkulacija 25'!$A$36</f>
        <v>47268</v>
      </c>
      <c r="F28" s="36">
        <f t="shared" si="0"/>
        <v>4490460</v>
      </c>
      <c r="I28" s="47"/>
      <c r="J28" s="41"/>
    </row>
    <row r="29" spans="1:10">
      <c r="A29" s="35" t="s">
        <v>39</v>
      </c>
      <c r="B29" s="38" t="s">
        <v>42</v>
      </c>
      <c r="C29" s="36">
        <v>67</v>
      </c>
      <c r="D29" s="36">
        <v>1340</v>
      </c>
      <c r="E29" s="36">
        <f>D29*'Kalkulacija 25'!$A$36</f>
        <v>162408</v>
      </c>
      <c r="F29" s="36">
        <f t="shared" si="0"/>
        <v>10881336</v>
      </c>
      <c r="I29" s="47"/>
      <c r="J29" s="41"/>
    </row>
    <row r="30" spans="1:10">
      <c r="A30" s="35" t="s">
        <v>46</v>
      </c>
      <c r="B30" s="35" t="s">
        <v>40</v>
      </c>
      <c r="C30" s="36">
        <v>43</v>
      </c>
      <c r="D30" s="36">
        <v>975</v>
      </c>
      <c r="E30" s="36">
        <f>D30*'Kalkulacija 25'!$A$36</f>
        <v>118170</v>
      </c>
      <c r="F30" s="36">
        <f t="shared" si="0"/>
        <v>5081310</v>
      </c>
      <c r="I30" s="47"/>
      <c r="J30" s="41"/>
    </row>
    <row r="31" spans="1:10">
      <c r="A31" s="35" t="s">
        <v>39</v>
      </c>
      <c r="B31" s="38" t="s">
        <v>42</v>
      </c>
      <c r="C31" s="36">
        <v>95</v>
      </c>
      <c r="D31" s="36">
        <v>390</v>
      </c>
      <c r="E31" s="36">
        <f>D31*'Kalkulacija 25'!$A$36</f>
        <v>47268</v>
      </c>
      <c r="F31" s="36">
        <f t="shared" si="0"/>
        <v>4490460</v>
      </c>
      <c r="I31" s="40"/>
      <c r="J31" s="41"/>
    </row>
    <row r="32" spans="1:10">
      <c r="A32" s="35" t="s">
        <v>39</v>
      </c>
      <c r="B32" s="38" t="s">
        <v>42</v>
      </c>
      <c r="C32" s="36">
        <v>76</v>
      </c>
      <c r="D32" s="36">
        <v>1340</v>
      </c>
      <c r="E32" s="36">
        <f>D32*'Kalkulacija 25'!$A$36</f>
        <v>162408</v>
      </c>
      <c r="F32" s="36">
        <f t="shared" si="0"/>
        <v>12343008</v>
      </c>
      <c r="I32" s="43"/>
      <c r="J32" s="44"/>
    </row>
    <row r="33" spans="5:6" ht="17.25" customHeight="1">
      <c r="E33" s="37" t="s">
        <v>53</v>
      </c>
      <c r="F33" s="117">
        <f>SUM(F3:F32)</f>
        <v>141182850</v>
      </c>
    </row>
  </sheetData>
  <mergeCells count="1">
    <mergeCell ref="I2:J3"/>
  </mergeCells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J40" sqref="J40"/>
    </sheetView>
  </sheetViews>
  <sheetFormatPr defaultRowHeight="12.75"/>
  <cols>
    <col min="1" max="1" width="11" style="49" customWidth="1"/>
    <col min="2" max="2" width="7.85546875" style="49" customWidth="1"/>
    <col min="3" max="3" width="12.7109375" style="49" customWidth="1"/>
    <col min="4" max="4" width="17.7109375" style="49" customWidth="1"/>
    <col min="5" max="5" width="11.7109375" style="49" customWidth="1"/>
    <col min="6" max="7" width="11.140625" style="49" customWidth="1"/>
    <col min="8" max="8" width="12.85546875" style="49" customWidth="1"/>
    <col min="9" max="16384" width="9.140625" style="49"/>
  </cols>
  <sheetData>
    <row r="1" spans="1:8" ht="18">
      <c r="A1" s="48" t="s">
        <v>38</v>
      </c>
    </row>
    <row r="2" spans="1:8" s="51" customFormat="1">
      <c r="A2" s="50" t="s">
        <v>54</v>
      </c>
    </row>
    <row r="3" spans="1:8" s="51" customFormat="1" ht="13.5" customHeight="1">
      <c r="A3" s="50" t="s">
        <v>55</v>
      </c>
      <c r="F3" s="52">
        <f>SUMIF(D7:D64,"afrika",G7:G64)</f>
        <v>29033.8</v>
      </c>
    </row>
    <row r="4" spans="1:8" s="51" customFormat="1" ht="15" customHeight="1">
      <c r="A4" s="50" t="s">
        <v>56</v>
      </c>
      <c r="H4" s="53"/>
    </row>
    <row r="5" spans="1:8" ht="15.75" customHeight="1">
      <c r="A5" s="54" t="s">
        <v>57</v>
      </c>
      <c r="F5" s="55">
        <f>COUNTIF(B7:B64,"&gt;=1990")</f>
        <v>45</v>
      </c>
    </row>
    <row r="6" spans="1:8" ht="25.5">
      <c r="A6" s="56" t="s">
        <v>58</v>
      </c>
      <c r="B6" s="56" t="s">
        <v>59</v>
      </c>
      <c r="C6" s="56" t="s">
        <v>60</v>
      </c>
      <c r="D6" s="56" t="s">
        <v>61</v>
      </c>
      <c r="E6" s="56" t="s">
        <v>62</v>
      </c>
      <c r="F6" s="56" t="s">
        <v>63</v>
      </c>
      <c r="G6" s="56" t="s">
        <v>64</v>
      </c>
      <c r="H6" s="56" t="s">
        <v>65</v>
      </c>
    </row>
    <row r="7" spans="1:8">
      <c r="A7" s="57">
        <v>187</v>
      </c>
      <c r="B7" s="58">
        <v>1989</v>
      </c>
      <c r="C7" s="58" t="s">
        <v>66</v>
      </c>
      <c r="D7" s="58" t="s">
        <v>67</v>
      </c>
      <c r="E7" s="59">
        <v>15000</v>
      </c>
      <c r="F7" s="118">
        <f>IF(D7="Afrika",5%,10%)</f>
        <v>0.1</v>
      </c>
      <c r="G7" s="59">
        <f>E7*F7</f>
        <v>1500</v>
      </c>
      <c r="H7" s="58" t="str">
        <f>IF(E7&gt;30000,"Negativan",IF(E7&lt;20000,"Pozitivan","Stabilan"))</f>
        <v>Pozitivan</v>
      </c>
    </row>
    <row r="8" spans="1:8">
      <c r="A8" s="57">
        <v>188</v>
      </c>
      <c r="B8" s="58">
        <v>1990</v>
      </c>
      <c r="C8" s="58" t="s">
        <v>68</v>
      </c>
      <c r="D8" s="58" t="s">
        <v>69</v>
      </c>
      <c r="E8" s="59">
        <v>12500</v>
      </c>
      <c r="F8" s="118">
        <f t="shared" ref="F8:F64" si="0">IF(D8="Afrika",5%,10%)</f>
        <v>0.1</v>
      </c>
      <c r="G8" s="59">
        <f t="shared" ref="G8:G64" si="1">E8*F8</f>
        <v>1250</v>
      </c>
      <c r="H8" s="58" t="str">
        <f t="shared" ref="H8:H64" si="2">IF(E8&gt;30000,"Negativan",IF(E8&lt;20000,"Pozitivan","Stabilan"))</f>
        <v>Pozitivan</v>
      </c>
    </row>
    <row r="9" spans="1:8">
      <c r="A9" s="57">
        <v>226</v>
      </c>
      <c r="B9" s="58">
        <v>1991</v>
      </c>
      <c r="C9" s="58" t="s">
        <v>70</v>
      </c>
      <c r="D9" s="58" t="s">
        <v>71</v>
      </c>
      <c r="E9" s="59">
        <v>7500</v>
      </c>
      <c r="F9" s="118">
        <f t="shared" si="0"/>
        <v>0.1</v>
      </c>
      <c r="G9" s="59">
        <f t="shared" si="1"/>
        <v>750</v>
      </c>
      <c r="H9" s="58" t="str">
        <f t="shared" si="2"/>
        <v>Pozitivan</v>
      </c>
    </row>
    <row r="10" spans="1:8">
      <c r="A10" s="57">
        <v>227</v>
      </c>
      <c r="B10" s="58">
        <v>1988</v>
      </c>
      <c r="C10" s="58" t="s">
        <v>72</v>
      </c>
      <c r="D10" s="58" t="s">
        <v>73</v>
      </c>
      <c r="E10" s="59">
        <v>11200</v>
      </c>
      <c r="F10" s="118">
        <f t="shared" si="0"/>
        <v>0.1</v>
      </c>
      <c r="G10" s="59">
        <f t="shared" si="1"/>
        <v>1120</v>
      </c>
      <c r="H10" s="58" t="str">
        <f t="shared" si="2"/>
        <v>Pozitivan</v>
      </c>
    </row>
    <row r="11" spans="1:8">
      <c r="A11" s="57">
        <v>228</v>
      </c>
      <c r="B11" s="58">
        <v>1987</v>
      </c>
      <c r="C11" s="58" t="s">
        <v>74</v>
      </c>
      <c r="D11" s="58" t="s">
        <v>75</v>
      </c>
      <c r="E11" s="59">
        <v>12400</v>
      </c>
      <c r="F11" s="118">
        <f t="shared" si="0"/>
        <v>0.1</v>
      </c>
      <c r="G11" s="59">
        <f t="shared" si="1"/>
        <v>1240</v>
      </c>
      <c r="H11" s="58" t="str">
        <f t="shared" si="2"/>
        <v>Pozitivan</v>
      </c>
    </row>
    <row r="12" spans="1:8">
      <c r="A12" s="57">
        <v>229</v>
      </c>
      <c r="B12" s="58">
        <v>1989</v>
      </c>
      <c r="C12" s="58" t="s">
        <v>76</v>
      </c>
      <c r="D12" s="58" t="s">
        <v>77</v>
      </c>
      <c r="E12" s="59">
        <v>13200</v>
      </c>
      <c r="F12" s="118">
        <f t="shared" si="0"/>
        <v>0.05</v>
      </c>
      <c r="G12" s="59">
        <f t="shared" si="1"/>
        <v>660</v>
      </c>
      <c r="H12" s="58" t="str">
        <f t="shared" si="2"/>
        <v>Pozitivan</v>
      </c>
    </row>
    <row r="13" spans="1:8">
      <c r="A13" s="57">
        <v>230</v>
      </c>
      <c r="B13" s="58">
        <v>1995</v>
      </c>
      <c r="C13" s="58" t="s">
        <v>78</v>
      </c>
      <c r="D13" s="58" t="s">
        <v>71</v>
      </c>
      <c r="E13" s="59">
        <v>14800</v>
      </c>
      <c r="F13" s="118">
        <f t="shared" si="0"/>
        <v>0.1</v>
      </c>
      <c r="G13" s="59">
        <f t="shared" si="1"/>
        <v>1480</v>
      </c>
      <c r="H13" s="58" t="str">
        <f t="shared" si="2"/>
        <v>Pozitivan</v>
      </c>
    </row>
    <row r="14" spans="1:8">
      <c r="A14" s="57">
        <v>231</v>
      </c>
      <c r="B14" s="58">
        <v>1987</v>
      </c>
      <c r="C14" s="58" t="s">
        <v>68</v>
      </c>
      <c r="D14" s="58" t="s">
        <v>73</v>
      </c>
      <c r="E14" s="59">
        <v>16500</v>
      </c>
      <c r="F14" s="118">
        <f t="shared" si="0"/>
        <v>0.1</v>
      </c>
      <c r="G14" s="59">
        <f t="shared" si="1"/>
        <v>1650</v>
      </c>
      <c r="H14" s="58" t="str">
        <f t="shared" si="2"/>
        <v>Pozitivan</v>
      </c>
    </row>
    <row r="15" spans="1:8">
      <c r="A15" s="57">
        <v>298</v>
      </c>
      <c r="B15" s="58">
        <v>1993</v>
      </c>
      <c r="C15" s="58" t="s">
        <v>70</v>
      </c>
      <c r="D15" s="58" t="s">
        <v>75</v>
      </c>
      <c r="E15" s="59">
        <v>23200</v>
      </c>
      <c r="F15" s="118">
        <f t="shared" si="0"/>
        <v>0.1</v>
      </c>
      <c r="G15" s="59">
        <f t="shared" si="1"/>
        <v>2320</v>
      </c>
      <c r="H15" s="58" t="str">
        <f t="shared" si="2"/>
        <v>Stabilan</v>
      </c>
    </row>
    <row r="16" spans="1:8">
      <c r="A16" s="57">
        <v>299</v>
      </c>
      <c r="B16" s="58">
        <v>1994</v>
      </c>
      <c r="C16" s="58" t="s">
        <v>72</v>
      </c>
      <c r="D16" s="58" t="s">
        <v>69</v>
      </c>
      <c r="E16" s="59">
        <v>65500</v>
      </c>
      <c r="F16" s="118">
        <f t="shared" si="0"/>
        <v>0.1</v>
      </c>
      <c r="G16" s="59">
        <f t="shared" si="1"/>
        <v>6550</v>
      </c>
      <c r="H16" s="58" t="str">
        <f t="shared" si="2"/>
        <v>Negativan</v>
      </c>
    </row>
    <row r="17" spans="1:8">
      <c r="A17" s="57">
        <v>300</v>
      </c>
      <c r="B17" s="58">
        <v>1997</v>
      </c>
      <c r="C17" s="58" t="s">
        <v>68</v>
      </c>
      <c r="D17" s="58" t="s">
        <v>71</v>
      </c>
      <c r="E17" s="59">
        <v>54700</v>
      </c>
      <c r="F17" s="118">
        <f t="shared" si="0"/>
        <v>0.1</v>
      </c>
      <c r="G17" s="59">
        <f t="shared" si="1"/>
        <v>5470</v>
      </c>
      <c r="H17" s="58" t="str">
        <f t="shared" si="2"/>
        <v>Negativan</v>
      </c>
    </row>
    <row r="18" spans="1:8">
      <c r="A18" s="57">
        <v>301</v>
      </c>
      <c r="B18" s="58">
        <v>1989</v>
      </c>
      <c r="C18" s="58" t="s">
        <v>79</v>
      </c>
      <c r="D18" s="58" t="s">
        <v>73</v>
      </c>
      <c r="E18" s="59">
        <v>23800</v>
      </c>
      <c r="F18" s="118">
        <f t="shared" si="0"/>
        <v>0.1</v>
      </c>
      <c r="G18" s="59">
        <f t="shared" si="1"/>
        <v>2380</v>
      </c>
      <c r="H18" s="58" t="str">
        <f t="shared" si="2"/>
        <v>Stabilan</v>
      </c>
    </row>
    <row r="19" spans="1:8">
      <c r="A19" s="57">
        <v>302</v>
      </c>
      <c r="B19" s="58">
        <v>1988</v>
      </c>
      <c r="C19" s="58" t="s">
        <v>74</v>
      </c>
      <c r="D19" s="58" t="s">
        <v>75</v>
      </c>
      <c r="E19" s="59">
        <v>49700</v>
      </c>
      <c r="F19" s="118">
        <f t="shared" si="0"/>
        <v>0.1</v>
      </c>
      <c r="G19" s="59">
        <f t="shared" si="1"/>
        <v>4970</v>
      </c>
      <c r="H19" s="58" t="str">
        <f t="shared" si="2"/>
        <v>Negativan</v>
      </c>
    </row>
    <row r="20" spans="1:8">
      <c r="A20" s="57">
        <v>303</v>
      </c>
      <c r="B20" s="58">
        <v>1991</v>
      </c>
      <c r="C20" s="58" t="s">
        <v>80</v>
      </c>
      <c r="D20" s="58" t="s">
        <v>77</v>
      </c>
      <c r="E20" s="59">
        <v>33300</v>
      </c>
      <c r="F20" s="118">
        <f t="shared" si="0"/>
        <v>0.05</v>
      </c>
      <c r="G20" s="59">
        <f t="shared" si="1"/>
        <v>1665</v>
      </c>
      <c r="H20" s="58" t="str">
        <f t="shared" si="2"/>
        <v>Negativan</v>
      </c>
    </row>
    <row r="21" spans="1:8">
      <c r="A21" s="57">
        <v>304</v>
      </c>
      <c r="B21" s="58">
        <v>1995</v>
      </c>
      <c r="C21" s="58" t="s">
        <v>79</v>
      </c>
      <c r="D21" s="58" t="s">
        <v>69</v>
      </c>
      <c r="E21" s="59">
        <v>28400</v>
      </c>
      <c r="F21" s="118">
        <f t="shared" si="0"/>
        <v>0.1</v>
      </c>
      <c r="G21" s="59">
        <f t="shared" si="1"/>
        <v>2840</v>
      </c>
      <c r="H21" s="58" t="str">
        <f t="shared" si="2"/>
        <v>Stabilan</v>
      </c>
    </row>
    <row r="22" spans="1:8">
      <c r="A22" s="57">
        <v>305</v>
      </c>
      <c r="B22" s="58">
        <v>1993</v>
      </c>
      <c r="C22" s="58" t="s">
        <v>72</v>
      </c>
      <c r="D22" s="58" t="s">
        <v>71</v>
      </c>
      <c r="E22" s="59">
        <v>13200</v>
      </c>
      <c r="F22" s="118">
        <f t="shared" si="0"/>
        <v>0.1</v>
      </c>
      <c r="G22" s="59">
        <f t="shared" si="1"/>
        <v>1320</v>
      </c>
      <c r="H22" s="58" t="str">
        <f t="shared" si="2"/>
        <v>Pozitivan</v>
      </c>
    </row>
    <row r="23" spans="1:8">
      <c r="A23" s="57">
        <v>306</v>
      </c>
      <c r="B23" s="58">
        <v>1994</v>
      </c>
      <c r="C23" s="58" t="s">
        <v>81</v>
      </c>
      <c r="D23" s="58" t="s">
        <v>73</v>
      </c>
      <c r="E23" s="59">
        <v>14800</v>
      </c>
      <c r="F23" s="118">
        <f t="shared" si="0"/>
        <v>0.1</v>
      </c>
      <c r="G23" s="59">
        <f t="shared" si="1"/>
        <v>1480</v>
      </c>
      <c r="H23" s="58" t="str">
        <f t="shared" si="2"/>
        <v>Pozitivan</v>
      </c>
    </row>
    <row r="24" spans="1:8">
      <c r="A24" s="57">
        <v>507</v>
      </c>
      <c r="B24" s="58">
        <v>1997</v>
      </c>
      <c r="C24" s="58" t="s">
        <v>82</v>
      </c>
      <c r="D24" s="58" t="s">
        <v>75</v>
      </c>
      <c r="E24" s="59">
        <v>16500</v>
      </c>
      <c r="F24" s="118">
        <f t="shared" si="0"/>
        <v>0.1</v>
      </c>
      <c r="G24" s="59">
        <f t="shared" si="1"/>
        <v>1650</v>
      </c>
      <c r="H24" s="58" t="str">
        <f t="shared" si="2"/>
        <v>Pozitivan</v>
      </c>
    </row>
    <row r="25" spans="1:8">
      <c r="A25" s="57">
        <v>508</v>
      </c>
      <c r="B25" s="58">
        <v>1990</v>
      </c>
      <c r="C25" s="58" t="s">
        <v>79</v>
      </c>
      <c r="D25" s="58" t="s">
        <v>77</v>
      </c>
      <c r="E25" s="59">
        <v>23200</v>
      </c>
      <c r="F25" s="118">
        <f t="shared" si="0"/>
        <v>0.05</v>
      </c>
      <c r="G25" s="59">
        <f t="shared" si="1"/>
        <v>1160</v>
      </c>
      <c r="H25" s="58" t="str">
        <f t="shared" si="2"/>
        <v>Stabilan</v>
      </c>
    </row>
    <row r="26" spans="1:8">
      <c r="A26" s="57">
        <v>509</v>
      </c>
      <c r="B26" s="58">
        <v>1991</v>
      </c>
      <c r="C26" s="58" t="s">
        <v>72</v>
      </c>
      <c r="D26" s="58" t="s">
        <v>71</v>
      </c>
      <c r="E26" s="59">
        <v>65500</v>
      </c>
      <c r="F26" s="118">
        <f t="shared" si="0"/>
        <v>0.1</v>
      </c>
      <c r="G26" s="59">
        <f t="shared" si="1"/>
        <v>6550</v>
      </c>
      <c r="H26" s="58" t="str">
        <f t="shared" si="2"/>
        <v>Negativan</v>
      </c>
    </row>
    <row r="27" spans="1:8">
      <c r="A27" s="57">
        <v>510</v>
      </c>
      <c r="B27" s="58">
        <v>1988</v>
      </c>
      <c r="C27" s="58" t="s">
        <v>78</v>
      </c>
      <c r="D27" s="58" t="s">
        <v>73</v>
      </c>
      <c r="E27" s="59">
        <v>28400</v>
      </c>
      <c r="F27" s="118">
        <f t="shared" si="0"/>
        <v>0.1</v>
      </c>
      <c r="G27" s="59">
        <f t="shared" si="1"/>
        <v>2840</v>
      </c>
      <c r="H27" s="58" t="str">
        <f t="shared" si="2"/>
        <v>Stabilan</v>
      </c>
    </row>
    <row r="28" spans="1:8">
      <c r="A28" s="57">
        <v>511</v>
      </c>
      <c r="B28" s="58">
        <v>1987</v>
      </c>
      <c r="C28" s="58" t="s">
        <v>68</v>
      </c>
      <c r="D28" s="58" t="s">
        <v>75</v>
      </c>
      <c r="E28" s="59">
        <v>13200</v>
      </c>
      <c r="F28" s="118">
        <f t="shared" si="0"/>
        <v>0.1</v>
      </c>
      <c r="G28" s="59">
        <f t="shared" si="1"/>
        <v>1320</v>
      </c>
      <c r="H28" s="58" t="str">
        <f t="shared" si="2"/>
        <v>Pozitivan</v>
      </c>
    </row>
    <row r="29" spans="1:8">
      <c r="A29" s="57">
        <v>512</v>
      </c>
      <c r="B29" s="58">
        <v>1993</v>
      </c>
      <c r="C29" s="58" t="s">
        <v>74</v>
      </c>
      <c r="D29" s="58" t="s">
        <v>69</v>
      </c>
      <c r="E29" s="59">
        <v>14800</v>
      </c>
      <c r="F29" s="118">
        <f t="shared" si="0"/>
        <v>0.1</v>
      </c>
      <c r="G29" s="59">
        <f t="shared" si="1"/>
        <v>1480</v>
      </c>
      <c r="H29" s="58" t="str">
        <f t="shared" si="2"/>
        <v>Pozitivan</v>
      </c>
    </row>
    <row r="30" spans="1:8">
      <c r="A30" s="57">
        <v>513</v>
      </c>
      <c r="B30" s="58">
        <v>1994</v>
      </c>
      <c r="C30" s="58" t="s">
        <v>68</v>
      </c>
      <c r="D30" s="58" t="s">
        <v>75</v>
      </c>
      <c r="E30" s="59">
        <v>16500</v>
      </c>
      <c r="F30" s="118">
        <f t="shared" si="0"/>
        <v>0.1</v>
      </c>
      <c r="G30" s="59">
        <f t="shared" si="1"/>
        <v>1650</v>
      </c>
      <c r="H30" s="58" t="str">
        <f t="shared" si="2"/>
        <v>Pozitivan</v>
      </c>
    </row>
    <row r="31" spans="1:8">
      <c r="A31" s="57">
        <v>514</v>
      </c>
      <c r="B31" s="58">
        <v>1997</v>
      </c>
      <c r="C31" s="58" t="s">
        <v>70</v>
      </c>
      <c r="D31" s="58" t="s">
        <v>77</v>
      </c>
      <c r="E31" s="59">
        <v>49700</v>
      </c>
      <c r="F31" s="118">
        <f t="shared" si="0"/>
        <v>0.05</v>
      </c>
      <c r="G31" s="59">
        <f t="shared" si="1"/>
        <v>2485</v>
      </c>
      <c r="H31" s="58" t="str">
        <f t="shared" si="2"/>
        <v>Negativan</v>
      </c>
    </row>
    <row r="32" spans="1:8">
      <c r="A32" s="57">
        <v>515</v>
      </c>
      <c r="B32" s="58">
        <v>1996</v>
      </c>
      <c r="C32" s="58" t="s">
        <v>72</v>
      </c>
      <c r="D32" s="58" t="s">
        <v>71</v>
      </c>
      <c r="E32" s="59">
        <v>33300</v>
      </c>
      <c r="F32" s="118">
        <f t="shared" si="0"/>
        <v>0.1</v>
      </c>
      <c r="G32" s="59">
        <f t="shared" si="1"/>
        <v>3330</v>
      </c>
      <c r="H32" s="58" t="str">
        <f t="shared" si="2"/>
        <v>Negativan</v>
      </c>
    </row>
    <row r="33" spans="1:8">
      <c r="A33" s="57">
        <v>516</v>
      </c>
      <c r="B33" s="58">
        <v>1993</v>
      </c>
      <c r="C33" s="58" t="s">
        <v>68</v>
      </c>
      <c r="D33" s="58" t="s">
        <v>73</v>
      </c>
      <c r="E33" s="59">
        <v>28400</v>
      </c>
      <c r="F33" s="118">
        <f t="shared" si="0"/>
        <v>0.1</v>
      </c>
      <c r="G33" s="59">
        <f t="shared" si="1"/>
        <v>2840</v>
      </c>
      <c r="H33" s="58" t="str">
        <f t="shared" si="2"/>
        <v>Stabilan</v>
      </c>
    </row>
    <row r="34" spans="1:8">
      <c r="A34" s="57">
        <v>812</v>
      </c>
      <c r="B34" s="58">
        <v>1994</v>
      </c>
      <c r="C34" s="58" t="s">
        <v>79</v>
      </c>
      <c r="D34" s="58" t="s">
        <v>75</v>
      </c>
      <c r="E34" s="59">
        <v>13200</v>
      </c>
      <c r="F34" s="118">
        <f t="shared" si="0"/>
        <v>0.1</v>
      </c>
      <c r="G34" s="59">
        <f t="shared" si="1"/>
        <v>1320</v>
      </c>
      <c r="H34" s="58" t="str">
        <f t="shared" si="2"/>
        <v>Pozitivan</v>
      </c>
    </row>
    <row r="35" spans="1:8">
      <c r="A35" s="57">
        <v>813</v>
      </c>
      <c r="B35" s="58">
        <v>1997</v>
      </c>
      <c r="C35" s="58" t="s">
        <v>72</v>
      </c>
      <c r="D35" s="58" t="s">
        <v>69</v>
      </c>
      <c r="E35" s="59">
        <v>14800</v>
      </c>
      <c r="F35" s="118">
        <f t="shared" si="0"/>
        <v>0.1</v>
      </c>
      <c r="G35" s="59">
        <f t="shared" si="1"/>
        <v>1480</v>
      </c>
      <c r="H35" s="58" t="str">
        <f t="shared" si="2"/>
        <v>Pozitivan</v>
      </c>
    </row>
    <row r="36" spans="1:8">
      <c r="A36" s="57">
        <v>814</v>
      </c>
      <c r="B36" s="58">
        <v>1989</v>
      </c>
      <c r="C36" s="58" t="s">
        <v>82</v>
      </c>
      <c r="D36" s="58" t="s">
        <v>75</v>
      </c>
      <c r="E36" s="59">
        <v>16500</v>
      </c>
      <c r="F36" s="118">
        <f t="shared" si="0"/>
        <v>0.1</v>
      </c>
      <c r="G36" s="59">
        <f t="shared" si="1"/>
        <v>1650</v>
      </c>
      <c r="H36" s="58" t="str">
        <f t="shared" si="2"/>
        <v>Pozitivan</v>
      </c>
    </row>
    <row r="37" spans="1:8">
      <c r="A37" s="57">
        <v>815</v>
      </c>
      <c r="B37" s="58">
        <v>1991</v>
      </c>
      <c r="C37" s="58" t="s">
        <v>83</v>
      </c>
      <c r="D37" s="58" t="s">
        <v>77</v>
      </c>
      <c r="E37" s="59">
        <v>49700</v>
      </c>
      <c r="F37" s="118">
        <f t="shared" si="0"/>
        <v>0.05</v>
      </c>
      <c r="G37" s="59">
        <f t="shared" si="1"/>
        <v>2485</v>
      </c>
      <c r="H37" s="58" t="str">
        <f t="shared" si="2"/>
        <v>Negativan</v>
      </c>
    </row>
    <row r="38" spans="1:8">
      <c r="A38" s="57">
        <v>816</v>
      </c>
      <c r="B38" s="58">
        <v>1990</v>
      </c>
      <c r="C38" s="58" t="s">
        <v>78</v>
      </c>
      <c r="D38" s="58" t="s">
        <v>71</v>
      </c>
      <c r="E38" s="59">
        <v>65500</v>
      </c>
      <c r="F38" s="118">
        <f t="shared" si="0"/>
        <v>0.1</v>
      </c>
      <c r="G38" s="59">
        <f t="shared" si="1"/>
        <v>6550</v>
      </c>
      <c r="H38" s="58" t="str">
        <f t="shared" si="2"/>
        <v>Negativan</v>
      </c>
    </row>
    <row r="39" spans="1:8">
      <c r="A39" s="57">
        <v>817</v>
      </c>
      <c r="B39" s="58">
        <v>1993</v>
      </c>
      <c r="C39" s="58" t="s">
        <v>81</v>
      </c>
      <c r="D39" s="58" t="s">
        <v>73</v>
      </c>
      <c r="E39" s="59">
        <v>54700</v>
      </c>
      <c r="F39" s="118">
        <f t="shared" si="0"/>
        <v>0.1</v>
      </c>
      <c r="G39" s="59">
        <f t="shared" si="1"/>
        <v>5470</v>
      </c>
      <c r="H39" s="58" t="str">
        <f t="shared" si="2"/>
        <v>Negativan</v>
      </c>
    </row>
    <row r="40" spans="1:8">
      <c r="A40" s="57">
        <v>305</v>
      </c>
      <c r="B40" s="58">
        <v>1993</v>
      </c>
      <c r="C40" s="58" t="s">
        <v>72</v>
      </c>
      <c r="D40" s="58" t="s">
        <v>71</v>
      </c>
      <c r="E40" s="59">
        <v>13200</v>
      </c>
      <c r="F40" s="118">
        <f t="shared" si="0"/>
        <v>0.1</v>
      </c>
      <c r="G40" s="59">
        <f t="shared" si="1"/>
        <v>1320</v>
      </c>
      <c r="H40" s="58" t="str">
        <f t="shared" si="2"/>
        <v>Pozitivan</v>
      </c>
    </row>
    <row r="41" spans="1:8">
      <c r="A41" s="57">
        <v>306</v>
      </c>
      <c r="B41" s="58">
        <v>1994</v>
      </c>
      <c r="C41" s="58" t="s">
        <v>81</v>
      </c>
      <c r="D41" s="58" t="s">
        <v>73</v>
      </c>
      <c r="E41" s="59">
        <v>14800</v>
      </c>
      <c r="F41" s="118">
        <f t="shared" si="0"/>
        <v>0.1</v>
      </c>
      <c r="G41" s="59">
        <f t="shared" si="1"/>
        <v>1480</v>
      </c>
      <c r="H41" s="58" t="str">
        <f t="shared" si="2"/>
        <v>Pozitivan</v>
      </c>
    </row>
    <row r="42" spans="1:8">
      <c r="A42" s="57">
        <v>507</v>
      </c>
      <c r="B42" s="58">
        <v>1997</v>
      </c>
      <c r="C42" s="58" t="s">
        <v>82</v>
      </c>
      <c r="D42" s="58" t="s">
        <v>75</v>
      </c>
      <c r="E42" s="59">
        <v>16500</v>
      </c>
      <c r="F42" s="118">
        <f t="shared" si="0"/>
        <v>0.1</v>
      </c>
      <c r="G42" s="59">
        <f t="shared" si="1"/>
        <v>1650</v>
      </c>
      <c r="H42" s="58" t="str">
        <f t="shared" si="2"/>
        <v>Pozitivan</v>
      </c>
    </row>
    <row r="43" spans="1:8">
      <c r="A43" s="57">
        <v>508</v>
      </c>
      <c r="B43" s="58">
        <v>1990</v>
      </c>
      <c r="C43" s="58" t="s">
        <v>79</v>
      </c>
      <c r="D43" s="58" t="s">
        <v>77</v>
      </c>
      <c r="E43" s="59">
        <v>15576</v>
      </c>
      <c r="F43" s="118">
        <f t="shared" si="0"/>
        <v>0.05</v>
      </c>
      <c r="G43" s="59">
        <f t="shared" si="1"/>
        <v>778.80000000000007</v>
      </c>
      <c r="H43" s="58" t="str">
        <f t="shared" si="2"/>
        <v>Pozitivan</v>
      </c>
    </row>
    <row r="44" spans="1:8">
      <c r="A44" s="57">
        <v>509</v>
      </c>
      <c r="B44" s="58">
        <v>1991</v>
      </c>
      <c r="C44" s="58" t="s">
        <v>72</v>
      </c>
      <c r="D44" s="58" t="s">
        <v>71</v>
      </c>
      <c r="E44" s="59">
        <v>29600</v>
      </c>
      <c r="F44" s="118">
        <f t="shared" si="0"/>
        <v>0.1</v>
      </c>
      <c r="G44" s="59">
        <f t="shared" si="1"/>
        <v>2960</v>
      </c>
      <c r="H44" s="58" t="str">
        <f t="shared" si="2"/>
        <v>Stabilan</v>
      </c>
    </row>
    <row r="45" spans="1:8">
      <c r="A45" s="57">
        <v>510</v>
      </c>
      <c r="B45" s="58">
        <v>1988</v>
      </c>
      <c r="C45" s="58" t="s">
        <v>78</v>
      </c>
      <c r="D45" s="58" t="s">
        <v>73</v>
      </c>
      <c r="E45" s="59">
        <v>24750</v>
      </c>
      <c r="F45" s="118">
        <f t="shared" si="0"/>
        <v>0.1</v>
      </c>
      <c r="G45" s="59">
        <f t="shared" si="1"/>
        <v>2475</v>
      </c>
      <c r="H45" s="58" t="str">
        <f t="shared" si="2"/>
        <v>Stabilan</v>
      </c>
    </row>
    <row r="46" spans="1:8">
      <c r="A46" s="57">
        <v>511</v>
      </c>
      <c r="B46" s="58">
        <v>1987</v>
      </c>
      <c r="C46" s="58" t="s">
        <v>68</v>
      </c>
      <c r="D46" s="58" t="s">
        <v>75</v>
      </c>
      <c r="E46" s="59">
        <v>69600</v>
      </c>
      <c r="F46" s="118">
        <f t="shared" si="0"/>
        <v>0.1</v>
      </c>
      <c r="G46" s="59">
        <f t="shared" si="1"/>
        <v>6960</v>
      </c>
      <c r="H46" s="58" t="str">
        <f t="shared" si="2"/>
        <v>Negativan</v>
      </c>
    </row>
    <row r="47" spans="1:8">
      <c r="A47" s="57">
        <v>512</v>
      </c>
      <c r="B47" s="58">
        <v>1993</v>
      </c>
      <c r="C47" s="58" t="s">
        <v>74</v>
      </c>
      <c r="D47" s="58" t="s">
        <v>69</v>
      </c>
      <c r="E47" s="59">
        <v>144100</v>
      </c>
      <c r="F47" s="118">
        <f t="shared" si="0"/>
        <v>0.1</v>
      </c>
      <c r="G47" s="59">
        <f t="shared" si="1"/>
        <v>14410</v>
      </c>
      <c r="H47" s="58" t="str">
        <f t="shared" si="2"/>
        <v>Negativan</v>
      </c>
    </row>
    <row r="48" spans="1:8">
      <c r="A48" s="57">
        <v>513</v>
      </c>
      <c r="B48" s="58">
        <v>1994</v>
      </c>
      <c r="C48" s="58" t="s">
        <v>68</v>
      </c>
      <c r="D48" s="58" t="s">
        <v>75</v>
      </c>
      <c r="E48" s="59">
        <v>130639.99999999999</v>
      </c>
      <c r="F48" s="118">
        <f t="shared" si="0"/>
        <v>0.1</v>
      </c>
      <c r="G48" s="59">
        <f t="shared" si="1"/>
        <v>13064</v>
      </c>
      <c r="H48" s="58" t="str">
        <f t="shared" si="2"/>
        <v>Negativan</v>
      </c>
    </row>
    <row r="49" spans="1:8">
      <c r="A49" s="57">
        <v>514</v>
      </c>
      <c r="B49" s="58">
        <v>1997</v>
      </c>
      <c r="C49" s="58" t="s">
        <v>70</v>
      </c>
      <c r="D49" s="58" t="s">
        <v>77</v>
      </c>
      <c r="E49" s="59">
        <v>73920</v>
      </c>
      <c r="F49" s="118">
        <f t="shared" si="0"/>
        <v>0.05</v>
      </c>
      <c r="G49" s="59">
        <f t="shared" si="1"/>
        <v>3696</v>
      </c>
      <c r="H49" s="58" t="str">
        <f t="shared" si="2"/>
        <v>Negativan</v>
      </c>
    </row>
    <row r="50" spans="1:8">
      <c r="A50" s="57">
        <v>515</v>
      </c>
      <c r="B50" s="58">
        <v>1996</v>
      </c>
      <c r="C50" s="58" t="s">
        <v>72</v>
      </c>
      <c r="D50" s="58" t="s">
        <v>71</v>
      </c>
      <c r="E50" s="59">
        <v>97680</v>
      </c>
      <c r="F50" s="118">
        <f t="shared" si="0"/>
        <v>0.1</v>
      </c>
      <c r="G50" s="59">
        <f t="shared" si="1"/>
        <v>9768</v>
      </c>
      <c r="H50" s="58" t="str">
        <f t="shared" si="2"/>
        <v>Negativan</v>
      </c>
    </row>
    <row r="51" spans="1:8">
      <c r="A51" s="57">
        <v>818</v>
      </c>
      <c r="B51" s="58">
        <v>1994</v>
      </c>
      <c r="C51" s="58" t="s">
        <v>68</v>
      </c>
      <c r="D51" s="58" t="s">
        <v>75</v>
      </c>
      <c r="E51" s="59">
        <v>125400</v>
      </c>
      <c r="F51" s="118">
        <f t="shared" si="0"/>
        <v>0.1</v>
      </c>
      <c r="G51" s="59">
        <f t="shared" si="1"/>
        <v>12540</v>
      </c>
      <c r="H51" s="58" t="str">
        <f t="shared" si="2"/>
        <v>Negativan</v>
      </c>
    </row>
    <row r="52" spans="1:8">
      <c r="A52" s="57">
        <v>819</v>
      </c>
      <c r="B52" s="58">
        <v>1997</v>
      </c>
      <c r="C52" s="58" t="s">
        <v>78</v>
      </c>
      <c r="D52" s="58" t="s">
        <v>77</v>
      </c>
      <c r="E52" s="59">
        <v>84490</v>
      </c>
      <c r="F52" s="118">
        <f t="shared" si="0"/>
        <v>0.05</v>
      </c>
      <c r="G52" s="59">
        <f t="shared" si="1"/>
        <v>4224.5</v>
      </c>
      <c r="H52" s="58" t="str">
        <f t="shared" si="2"/>
        <v>Negativan</v>
      </c>
    </row>
    <row r="53" spans="1:8">
      <c r="A53" s="57">
        <v>820</v>
      </c>
      <c r="B53" s="58">
        <v>1993</v>
      </c>
      <c r="C53" s="58" t="s">
        <v>79</v>
      </c>
      <c r="D53" s="58" t="s">
        <v>69</v>
      </c>
      <c r="E53" s="59">
        <v>89910</v>
      </c>
      <c r="F53" s="118">
        <f t="shared" si="0"/>
        <v>0.1</v>
      </c>
      <c r="G53" s="59">
        <f t="shared" si="1"/>
        <v>8991</v>
      </c>
      <c r="H53" s="58" t="str">
        <f t="shared" si="2"/>
        <v>Negativan</v>
      </c>
    </row>
    <row r="54" spans="1:8">
      <c r="A54" s="57">
        <v>821</v>
      </c>
      <c r="B54" s="58">
        <v>1994</v>
      </c>
      <c r="C54" s="58" t="s">
        <v>70</v>
      </c>
      <c r="D54" s="58" t="s">
        <v>71</v>
      </c>
      <c r="E54" s="59">
        <v>105080</v>
      </c>
      <c r="F54" s="118">
        <f t="shared" si="0"/>
        <v>0.1</v>
      </c>
      <c r="G54" s="59">
        <f t="shared" si="1"/>
        <v>10508</v>
      </c>
      <c r="H54" s="58" t="str">
        <f t="shared" si="2"/>
        <v>Negativan</v>
      </c>
    </row>
    <row r="55" spans="1:8">
      <c r="A55" s="57">
        <v>511</v>
      </c>
      <c r="B55" s="58">
        <v>1987</v>
      </c>
      <c r="C55" s="58" t="s">
        <v>68</v>
      </c>
      <c r="D55" s="58" t="s">
        <v>75</v>
      </c>
      <c r="E55" s="59">
        <v>62040</v>
      </c>
      <c r="F55" s="118">
        <f t="shared" si="0"/>
        <v>0.1</v>
      </c>
      <c r="G55" s="59">
        <f t="shared" si="1"/>
        <v>6204</v>
      </c>
      <c r="H55" s="58" t="str">
        <f t="shared" si="2"/>
        <v>Negativan</v>
      </c>
    </row>
    <row r="56" spans="1:8">
      <c r="A56" s="57">
        <v>512</v>
      </c>
      <c r="B56" s="58">
        <v>1993</v>
      </c>
      <c r="C56" s="58" t="s">
        <v>74</v>
      </c>
      <c r="D56" s="58" t="s">
        <v>69</v>
      </c>
      <c r="E56" s="59">
        <v>84360</v>
      </c>
      <c r="F56" s="118">
        <f t="shared" si="0"/>
        <v>0.1</v>
      </c>
      <c r="G56" s="59">
        <f t="shared" si="1"/>
        <v>8436</v>
      </c>
      <c r="H56" s="58" t="str">
        <f t="shared" si="2"/>
        <v>Negativan</v>
      </c>
    </row>
    <row r="57" spans="1:8">
      <c r="A57" s="57">
        <v>513</v>
      </c>
      <c r="B57" s="58">
        <v>1994</v>
      </c>
      <c r="C57" s="58" t="s">
        <v>68</v>
      </c>
      <c r="D57" s="58" t="s">
        <v>75</v>
      </c>
      <c r="E57" s="59">
        <v>110550</v>
      </c>
      <c r="F57" s="118">
        <f t="shared" si="0"/>
        <v>0.1</v>
      </c>
      <c r="G57" s="59">
        <f t="shared" si="1"/>
        <v>11055</v>
      </c>
      <c r="H57" s="58" t="str">
        <f t="shared" si="2"/>
        <v>Negativan</v>
      </c>
    </row>
    <row r="58" spans="1:8">
      <c r="A58" s="57">
        <v>514</v>
      </c>
      <c r="B58" s="58">
        <v>1997</v>
      </c>
      <c r="C58" s="58" t="s">
        <v>70</v>
      </c>
      <c r="D58" s="58" t="s">
        <v>77</v>
      </c>
      <c r="E58" s="59">
        <v>96350</v>
      </c>
      <c r="F58" s="118">
        <f t="shared" si="0"/>
        <v>0.05</v>
      </c>
      <c r="G58" s="59">
        <f t="shared" si="1"/>
        <v>4817.5</v>
      </c>
      <c r="H58" s="58" t="str">
        <f t="shared" si="2"/>
        <v>Negativan</v>
      </c>
    </row>
    <row r="59" spans="1:8">
      <c r="A59" s="57">
        <v>515</v>
      </c>
      <c r="B59" s="58">
        <v>1996</v>
      </c>
      <c r="C59" s="58" t="s">
        <v>72</v>
      </c>
      <c r="D59" s="58" t="s">
        <v>71</v>
      </c>
      <c r="E59" s="59">
        <v>69850</v>
      </c>
      <c r="F59" s="118">
        <f t="shared" si="0"/>
        <v>0.1</v>
      </c>
      <c r="G59" s="59">
        <f t="shared" si="1"/>
        <v>6985</v>
      </c>
      <c r="H59" s="58" t="str">
        <f t="shared" si="2"/>
        <v>Negativan</v>
      </c>
    </row>
    <row r="60" spans="1:8">
      <c r="A60" s="57">
        <v>818</v>
      </c>
      <c r="B60" s="58">
        <v>1994</v>
      </c>
      <c r="C60" s="58" t="s">
        <v>68</v>
      </c>
      <c r="D60" s="58" t="s">
        <v>75</v>
      </c>
      <c r="E60" s="59">
        <v>20360</v>
      </c>
      <c r="F60" s="118">
        <f t="shared" si="0"/>
        <v>0.1</v>
      </c>
      <c r="G60" s="59">
        <f t="shared" si="1"/>
        <v>2036</v>
      </c>
      <c r="H60" s="58" t="str">
        <f t="shared" si="2"/>
        <v>Stabilan</v>
      </c>
    </row>
    <row r="61" spans="1:8">
      <c r="A61" s="57">
        <v>819</v>
      </c>
      <c r="B61" s="58">
        <v>1997</v>
      </c>
      <c r="C61" s="58" t="s">
        <v>78</v>
      </c>
      <c r="D61" s="58" t="s">
        <v>77</v>
      </c>
      <c r="E61" s="59">
        <v>141240</v>
      </c>
      <c r="F61" s="118">
        <f t="shared" si="0"/>
        <v>0.05</v>
      </c>
      <c r="G61" s="59">
        <f t="shared" si="1"/>
        <v>7062</v>
      </c>
      <c r="H61" s="58" t="str">
        <f t="shared" si="2"/>
        <v>Negativan</v>
      </c>
    </row>
    <row r="62" spans="1:8">
      <c r="A62" s="57">
        <v>820</v>
      </c>
      <c r="B62" s="58">
        <v>1993</v>
      </c>
      <c r="C62" s="58" t="s">
        <v>79</v>
      </c>
      <c r="D62" s="58" t="s">
        <v>69</v>
      </c>
      <c r="E62" s="59">
        <v>33300</v>
      </c>
      <c r="F62" s="118">
        <f t="shared" si="0"/>
        <v>0.1</v>
      </c>
      <c r="G62" s="59">
        <f t="shared" si="1"/>
        <v>3330</v>
      </c>
      <c r="H62" s="58" t="str">
        <f t="shared" si="2"/>
        <v>Negativan</v>
      </c>
    </row>
    <row r="63" spans="1:8">
      <c r="A63" s="57">
        <v>821</v>
      </c>
      <c r="B63" s="58">
        <v>1994</v>
      </c>
      <c r="C63" s="58" t="s">
        <v>70</v>
      </c>
      <c r="D63" s="58" t="s">
        <v>71</v>
      </c>
      <c r="E63" s="59">
        <v>28400</v>
      </c>
      <c r="F63" s="118">
        <f t="shared" si="0"/>
        <v>0.1</v>
      </c>
      <c r="G63" s="59">
        <f t="shared" si="1"/>
        <v>2840</v>
      </c>
      <c r="H63" s="58" t="str">
        <f t="shared" si="2"/>
        <v>Stabilan</v>
      </c>
    </row>
    <row r="64" spans="1:8">
      <c r="A64" s="57">
        <v>822</v>
      </c>
      <c r="B64" s="58">
        <v>1991</v>
      </c>
      <c r="C64" s="58" t="s">
        <v>66</v>
      </c>
      <c r="D64" s="58" t="s">
        <v>73</v>
      </c>
      <c r="E64" s="59">
        <v>13200</v>
      </c>
      <c r="F64" s="118">
        <f t="shared" si="0"/>
        <v>0.1</v>
      </c>
      <c r="G64" s="59">
        <f t="shared" si="1"/>
        <v>1320</v>
      </c>
      <c r="H64" s="58" t="str">
        <f t="shared" si="2"/>
        <v>Pozitivan</v>
      </c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8"/>
  <sheetViews>
    <sheetView tabSelected="1" workbookViewId="0">
      <pane ySplit="5" topLeftCell="A39" activePane="bottomLeft" state="frozen"/>
      <selection pane="bottomLeft" activeCell="K19" sqref="K19"/>
    </sheetView>
  </sheetViews>
  <sheetFormatPr defaultRowHeight="12.95" customHeight="1"/>
  <cols>
    <col min="1" max="1" width="8.140625" style="77" customWidth="1"/>
    <col min="2" max="2" width="22.42578125" style="76" customWidth="1"/>
    <col min="3" max="3" width="9.140625" style="76"/>
    <col min="4" max="4" width="12.7109375" style="76" customWidth="1"/>
    <col min="5" max="5" width="11.140625" style="76" customWidth="1"/>
    <col min="6" max="6" width="12.42578125" style="78" customWidth="1"/>
    <col min="7" max="7" width="13" style="76" customWidth="1"/>
    <col min="8" max="16384" width="9.140625" style="76"/>
  </cols>
  <sheetData>
    <row r="1" spans="1:7" s="61" customFormat="1" ht="13.5" customHeight="1">
      <c r="A1" s="60" t="s">
        <v>84</v>
      </c>
      <c r="G1" s="62">
        <v>0.08</v>
      </c>
    </row>
    <row r="2" spans="1:7" s="61" customFormat="1" ht="12.75">
      <c r="A2" s="61" t="s">
        <v>85</v>
      </c>
    </row>
    <row r="3" spans="1:7" s="61" customFormat="1" ht="12.75">
      <c r="A3" s="61" t="s">
        <v>86</v>
      </c>
      <c r="E3" s="63"/>
    </row>
    <row r="4" spans="1:7" s="60" customFormat="1" ht="12.75">
      <c r="A4" s="60" t="s">
        <v>87</v>
      </c>
      <c r="E4" s="64"/>
      <c r="G4" s="65"/>
    </row>
    <row r="5" spans="1:7" s="69" customFormat="1" ht="27" customHeight="1">
      <c r="A5" s="66" t="s">
        <v>88</v>
      </c>
      <c r="B5" s="111" t="s">
        <v>89</v>
      </c>
      <c r="C5" s="111"/>
      <c r="D5" s="111"/>
      <c r="E5" s="67" t="s">
        <v>90</v>
      </c>
      <c r="F5" s="68" t="s">
        <v>91</v>
      </c>
      <c r="G5" s="66" t="s">
        <v>92</v>
      </c>
    </row>
    <row r="6" spans="1:7" ht="12.95" customHeight="1">
      <c r="A6" s="70">
        <v>1</v>
      </c>
      <c r="B6" s="71" t="s">
        <v>93</v>
      </c>
      <c r="C6" s="72">
        <v>4</v>
      </c>
      <c r="D6" s="73">
        <v>3403</v>
      </c>
      <c r="E6" s="74">
        <v>74.400000000000006</v>
      </c>
      <c r="F6" s="75">
        <v>399</v>
      </c>
      <c r="G6" s="75">
        <f>IF(E6&gt;100,F6+F6*$G$1,F6)</f>
        <v>399</v>
      </c>
    </row>
    <row r="7" spans="1:7" ht="12.95" customHeight="1">
      <c r="A7" s="70">
        <v>2</v>
      </c>
      <c r="B7" s="71" t="s">
        <v>93</v>
      </c>
      <c r="C7" s="72">
        <v>4</v>
      </c>
      <c r="D7" s="73">
        <v>3405</v>
      </c>
      <c r="E7" s="74">
        <v>52.03</v>
      </c>
      <c r="F7" s="75">
        <v>399</v>
      </c>
      <c r="G7" s="75">
        <f t="shared" ref="G7:G70" si="0">IF(E7&gt;100,F7+F7*$G$1,F7)</f>
        <v>399</v>
      </c>
    </row>
    <row r="8" spans="1:7" ht="12.95" customHeight="1">
      <c r="A8" s="70">
        <v>3</v>
      </c>
      <c r="B8" s="71" t="s">
        <v>93</v>
      </c>
      <c r="C8" s="72">
        <v>4</v>
      </c>
      <c r="D8" s="73">
        <v>3430</v>
      </c>
      <c r="E8" s="74">
        <v>92.35</v>
      </c>
      <c r="F8" s="75">
        <v>399</v>
      </c>
      <c r="G8" s="75">
        <f t="shared" si="0"/>
        <v>399</v>
      </c>
    </row>
    <row r="9" spans="1:7" ht="12.95" customHeight="1">
      <c r="A9" s="70">
        <v>4</v>
      </c>
      <c r="B9" s="71" t="s">
        <v>93</v>
      </c>
      <c r="C9" s="72">
        <v>4</v>
      </c>
      <c r="D9" s="73">
        <v>3434</v>
      </c>
      <c r="E9" s="74">
        <v>92.86</v>
      </c>
      <c r="F9" s="75">
        <v>399</v>
      </c>
      <c r="G9" s="75">
        <f t="shared" si="0"/>
        <v>399</v>
      </c>
    </row>
    <row r="10" spans="1:7" ht="12.95" customHeight="1">
      <c r="A10" s="70">
        <v>5</v>
      </c>
      <c r="B10" s="71" t="s">
        <v>94</v>
      </c>
      <c r="C10" s="72">
        <v>4</v>
      </c>
      <c r="D10" s="73">
        <v>12213</v>
      </c>
      <c r="E10" s="74">
        <v>73.599999999999994</v>
      </c>
      <c r="F10" s="75">
        <v>495</v>
      </c>
      <c r="G10" s="75">
        <f t="shared" si="0"/>
        <v>495</v>
      </c>
    </row>
    <row r="11" spans="1:7" ht="12.95" customHeight="1">
      <c r="A11" s="70">
        <v>6</v>
      </c>
      <c r="B11" s="71" t="s">
        <v>94</v>
      </c>
      <c r="C11" s="72">
        <v>4</v>
      </c>
      <c r="D11" s="73">
        <v>12277</v>
      </c>
      <c r="E11" s="74">
        <v>94.8</v>
      </c>
      <c r="F11" s="75">
        <v>495</v>
      </c>
      <c r="G11" s="75">
        <f t="shared" si="0"/>
        <v>495</v>
      </c>
    </row>
    <row r="12" spans="1:7" ht="12.95" customHeight="1">
      <c r="A12" s="70">
        <v>7</v>
      </c>
      <c r="B12" s="71" t="s">
        <v>95</v>
      </c>
      <c r="C12" s="72">
        <v>3</v>
      </c>
      <c r="D12" s="73">
        <v>214</v>
      </c>
      <c r="E12" s="74">
        <v>5.19</v>
      </c>
      <c r="F12" s="75">
        <v>372</v>
      </c>
      <c r="G12" s="75">
        <f t="shared" si="0"/>
        <v>372</v>
      </c>
    </row>
    <row r="13" spans="1:7" ht="12.95" customHeight="1">
      <c r="A13" s="70">
        <v>8</v>
      </c>
      <c r="B13" s="71" t="s">
        <v>95</v>
      </c>
      <c r="C13" s="72">
        <v>4</v>
      </c>
      <c r="D13" s="73">
        <v>214</v>
      </c>
      <c r="E13" s="74">
        <v>45.8</v>
      </c>
      <c r="F13" s="75">
        <v>372</v>
      </c>
      <c r="G13" s="75">
        <f t="shared" si="0"/>
        <v>372</v>
      </c>
    </row>
    <row r="14" spans="1:7" ht="12.95" customHeight="1">
      <c r="A14" s="70">
        <v>9</v>
      </c>
      <c r="B14" s="71" t="s">
        <v>95</v>
      </c>
      <c r="C14" s="72">
        <v>4</v>
      </c>
      <c r="D14" s="73">
        <v>278</v>
      </c>
      <c r="E14" s="74">
        <v>13.6</v>
      </c>
      <c r="F14" s="75">
        <v>372</v>
      </c>
      <c r="G14" s="75">
        <f t="shared" si="0"/>
        <v>372</v>
      </c>
    </row>
    <row r="15" spans="1:7" ht="12.95" customHeight="1">
      <c r="A15" s="70">
        <v>10</v>
      </c>
      <c r="B15" s="71" t="s">
        <v>96</v>
      </c>
      <c r="C15" s="72" t="s">
        <v>97</v>
      </c>
      <c r="D15" s="73" t="s">
        <v>98</v>
      </c>
      <c r="E15" s="74">
        <v>2</v>
      </c>
      <c r="F15" s="75">
        <v>1080</v>
      </c>
      <c r="G15" s="75">
        <f t="shared" si="0"/>
        <v>1080</v>
      </c>
    </row>
    <row r="16" spans="1:7" ht="12.95" customHeight="1">
      <c r="A16" s="70">
        <v>11</v>
      </c>
      <c r="B16" s="71" t="s">
        <v>96</v>
      </c>
      <c r="C16" s="72" t="s">
        <v>99</v>
      </c>
      <c r="D16" s="73" t="s">
        <v>98</v>
      </c>
      <c r="E16" s="74">
        <v>2</v>
      </c>
      <c r="F16" s="75">
        <v>1440</v>
      </c>
      <c r="G16" s="75">
        <f t="shared" si="0"/>
        <v>1440</v>
      </c>
    </row>
    <row r="17" spans="1:7" ht="12.95" customHeight="1">
      <c r="A17" s="70">
        <v>12</v>
      </c>
      <c r="B17" s="71" t="s">
        <v>100</v>
      </c>
      <c r="C17" s="72">
        <v>2</v>
      </c>
      <c r="D17" s="73" t="s">
        <v>101</v>
      </c>
      <c r="E17" s="74">
        <v>1.34</v>
      </c>
      <c r="F17" s="75">
        <v>257</v>
      </c>
      <c r="G17" s="75">
        <f t="shared" si="0"/>
        <v>257</v>
      </c>
    </row>
    <row r="18" spans="1:7" ht="15">
      <c r="A18" s="70">
        <v>13</v>
      </c>
      <c r="B18" s="71" t="s">
        <v>100</v>
      </c>
      <c r="C18" s="72">
        <v>2</v>
      </c>
      <c r="D18" s="73" t="s">
        <v>102</v>
      </c>
      <c r="E18" s="74">
        <v>19.239999999999998</v>
      </c>
      <c r="F18" s="75">
        <v>257</v>
      </c>
      <c r="G18" s="75">
        <f t="shared" si="0"/>
        <v>257</v>
      </c>
    </row>
    <row r="19" spans="1:7" ht="15">
      <c r="A19" s="70">
        <v>14</v>
      </c>
      <c r="B19" s="71" t="s">
        <v>100</v>
      </c>
      <c r="C19" s="72">
        <v>2</v>
      </c>
      <c r="D19" s="73" t="s">
        <v>103</v>
      </c>
      <c r="E19" s="74">
        <v>14.16</v>
      </c>
      <c r="F19" s="75">
        <v>257</v>
      </c>
      <c r="G19" s="75">
        <f t="shared" si="0"/>
        <v>257</v>
      </c>
    </row>
    <row r="20" spans="1:7" ht="15">
      <c r="A20" s="70">
        <v>15</v>
      </c>
      <c r="B20" s="71" t="s">
        <v>100</v>
      </c>
      <c r="C20" s="72">
        <v>2</v>
      </c>
      <c r="D20" s="73" t="s">
        <v>104</v>
      </c>
      <c r="E20" s="74">
        <v>15.37</v>
      </c>
      <c r="F20" s="75">
        <v>257</v>
      </c>
      <c r="G20" s="75">
        <f t="shared" si="0"/>
        <v>257</v>
      </c>
    </row>
    <row r="21" spans="1:7" ht="15">
      <c r="A21" s="70">
        <v>16</v>
      </c>
      <c r="B21" s="71" t="s">
        <v>100</v>
      </c>
      <c r="C21" s="72">
        <v>2</v>
      </c>
      <c r="D21" s="73" t="s">
        <v>105</v>
      </c>
      <c r="E21" s="74">
        <v>50.68</v>
      </c>
      <c r="F21" s="75">
        <v>257</v>
      </c>
      <c r="G21" s="75">
        <f t="shared" si="0"/>
        <v>257</v>
      </c>
    </row>
    <row r="22" spans="1:7" ht="15">
      <c r="A22" s="70">
        <v>17</v>
      </c>
      <c r="B22" s="71" t="s">
        <v>106</v>
      </c>
      <c r="C22" s="72">
        <v>4</v>
      </c>
      <c r="D22" s="73">
        <v>55322</v>
      </c>
      <c r="E22" s="74">
        <v>102.9</v>
      </c>
      <c r="F22" s="75">
        <v>398</v>
      </c>
      <c r="G22" s="75">
        <f t="shared" si="0"/>
        <v>429.84</v>
      </c>
    </row>
    <row r="23" spans="1:7" ht="15">
      <c r="A23" s="70">
        <v>18</v>
      </c>
      <c r="B23" s="71" t="s">
        <v>107</v>
      </c>
      <c r="C23" s="72" t="s">
        <v>108</v>
      </c>
      <c r="D23" s="73" t="s">
        <v>109</v>
      </c>
      <c r="E23" s="74">
        <v>1</v>
      </c>
      <c r="F23" s="75">
        <v>9810</v>
      </c>
      <c r="G23" s="75">
        <f t="shared" si="0"/>
        <v>9810</v>
      </c>
    </row>
    <row r="24" spans="1:7" ht="15">
      <c r="A24" s="70">
        <v>19</v>
      </c>
      <c r="B24" s="71" t="s">
        <v>110</v>
      </c>
      <c r="C24" s="72" t="s">
        <v>111</v>
      </c>
      <c r="D24" s="73" t="s">
        <v>112</v>
      </c>
      <c r="E24" s="74">
        <v>1</v>
      </c>
      <c r="F24" s="75">
        <v>5208</v>
      </c>
      <c r="G24" s="75">
        <f t="shared" si="0"/>
        <v>5208</v>
      </c>
    </row>
    <row r="25" spans="1:7" ht="15">
      <c r="A25" s="70">
        <v>20</v>
      </c>
      <c r="B25" s="71" t="s">
        <v>110</v>
      </c>
      <c r="C25" s="72" t="s">
        <v>108</v>
      </c>
      <c r="D25" s="73" t="s">
        <v>112</v>
      </c>
      <c r="E25" s="74">
        <v>2</v>
      </c>
      <c r="F25" s="75">
        <v>7224</v>
      </c>
      <c r="G25" s="75">
        <f t="shared" si="0"/>
        <v>7224</v>
      </c>
    </row>
    <row r="26" spans="1:7" ht="15">
      <c r="A26" s="70">
        <v>21</v>
      </c>
      <c r="B26" s="71" t="s">
        <v>110</v>
      </c>
      <c r="C26" s="72" t="s">
        <v>113</v>
      </c>
      <c r="D26" s="73" t="s">
        <v>112</v>
      </c>
      <c r="E26" s="74">
        <v>1</v>
      </c>
      <c r="F26" s="75">
        <v>11424</v>
      </c>
      <c r="G26" s="75">
        <f t="shared" si="0"/>
        <v>11424</v>
      </c>
    </row>
    <row r="27" spans="1:7" ht="15">
      <c r="A27" s="70">
        <v>22</v>
      </c>
      <c r="B27" s="71" t="s">
        <v>114</v>
      </c>
      <c r="C27" s="72" t="s">
        <v>115</v>
      </c>
      <c r="D27" s="73" t="s">
        <v>112</v>
      </c>
      <c r="E27" s="74">
        <v>2</v>
      </c>
      <c r="F27" s="75">
        <v>4032</v>
      </c>
      <c r="G27" s="75">
        <f t="shared" si="0"/>
        <v>4032</v>
      </c>
    </row>
    <row r="28" spans="1:7" ht="15">
      <c r="A28" s="70">
        <v>23</v>
      </c>
      <c r="B28" s="71" t="s">
        <v>116</v>
      </c>
      <c r="C28" s="72" t="s">
        <v>108</v>
      </c>
      <c r="D28" s="73" t="s">
        <v>117</v>
      </c>
      <c r="E28" s="74">
        <v>7</v>
      </c>
      <c r="F28" s="75">
        <v>4872</v>
      </c>
      <c r="G28" s="75">
        <f t="shared" si="0"/>
        <v>4872</v>
      </c>
    </row>
    <row r="29" spans="1:7" ht="15">
      <c r="A29" s="70">
        <v>24</v>
      </c>
      <c r="B29" s="71" t="s">
        <v>116</v>
      </c>
      <c r="C29" s="72" t="s">
        <v>118</v>
      </c>
      <c r="D29" s="73" t="s">
        <v>117</v>
      </c>
      <c r="E29" s="74">
        <v>1</v>
      </c>
      <c r="F29" s="75">
        <v>1848</v>
      </c>
      <c r="G29" s="75">
        <f t="shared" si="0"/>
        <v>1848</v>
      </c>
    </row>
    <row r="30" spans="1:7" ht="15">
      <c r="A30" s="70">
        <v>25</v>
      </c>
      <c r="B30" s="71" t="s">
        <v>116</v>
      </c>
      <c r="C30" s="72" t="s">
        <v>119</v>
      </c>
      <c r="D30" s="73" t="s">
        <v>117</v>
      </c>
      <c r="E30" s="74">
        <v>3</v>
      </c>
      <c r="F30" s="75">
        <v>1848</v>
      </c>
      <c r="G30" s="75">
        <f t="shared" si="0"/>
        <v>1848</v>
      </c>
    </row>
    <row r="31" spans="1:7" ht="15">
      <c r="A31" s="70">
        <v>26</v>
      </c>
      <c r="B31" s="71" t="s">
        <v>120</v>
      </c>
      <c r="C31" s="72" t="s">
        <v>115</v>
      </c>
      <c r="D31" s="73" t="s">
        <v>121</v>
      </c>
      <c r="E31" s="74">
        <v>2.04</v>
      </c>
      <c r="F31" s="75">
        <v>1535</v>
      </c>
      <c r="G31" s="75">
        <f t="shared" si="0"/>
        <v>1535</v>
      </c>
    </row>
    <row r="32" spans="1:7" ht="15">
      <c r="A32" s="70">
        <v>27</v>
      </c>
      <c r="B32" s="71" t="s">
        <v>120</v>
      </c>
      <c r="C32" s="72" t="s">
        <v>115</v>
      </c>
      <c r="D32" s="73" t="s">
        <v>122</v>
      </c>
      <c r="E32" s="74">
        <v>2.04</v>
      </c>
      <c r="F32" s="75">
        <v>1535</v>
      </c>
      <c r="G32" s="75">
        <f t="shared" si="0"/>
        <v>1535</v>
      </c>
    </row>
    <row r="33" spans="1:7" ht="15">
      <c r="A33" s="70">
        <v>28</v>
      </c>
      <c r="B33" s="71" t="s">
        <v>120</v>
      </c>
      <c r="C33" s="72" t="s">
        <v>115</v>
      </c>
      <c r="D33" s="73" t="s">
        <v>123</v>
      </c>
      <c r="E33" s="74">
        <v>2.04</v>
      </c>
      <c r="F33" s="75">
        <v>1535</v>
      </c>
      <c r="G33" s="75">
        <f t="shared" si="0"/>
        <v>1535</v>
      </c>
    </row>
    <row r="34" spans="1:7" ht="15">
      <c r="A34" s="70">
        <v>29</v>
      </c>
      <c r="B34" s="71" t="s">
        <v>120</v>
      </c>
      <c r="C34" s="72" t="s">
        <v>115</v>
      </c>
      <c r="D34" s="73" t="s">
        <v>124</v>
      </c>
      <c r="E34" s="74">
        <v>2.04</v>
      </c>
      <c r="F34" s="75">
        <v>1535</v>
      </c>
      <c r="G34" s="75">
        <f t="shared" si="0"/>
        <v>1535</v>
      </c>
    </row>
    <row r="35" spans="1:7" ht="15">
      <c r="A35" s="70">
        <v>30</v>
      </c>
      <c r="B35" s="71" t="s">
        <v>120</v>
      </c>
      <c r="C35" s="72" t="s">
        <v>115</v>
      </c>
      <c r="D35" s="73" t="s">
        <v>125</v>
      </c>
      <c r="E35" s="74">
        <v>2.04</v>
      </c>
      <c r="F35" s="75">
        <v>1535</v>
      </c>
      <c r="G35" s="75">
        <f t="shared" si="0"/>
        <v>1535</v>
      </c>
    </row>
    <row r="36" spans="1:7" ht="15">
      <c r="A36" s="70">
        <v>31</v>
      </c>
      <c r="B36" s="71" t="s">
        <v>120</v>
      </c>
      <c r="C36" s="72" t="s">
        <v>115</v>
      </c>
      <c r="D36" s="73" t="s">
        <v>126</v>
      </c>
      <c r="E36" s="74">
        <v>2.04</v>
      </c>
      <c r="F36" s="75">
        <v>1535</v>
      </c>
      <c r="G36" s="75">
        <f t="shared" si="0"/>
        <v>1535</v>
      </c>
    </row>
    <row r="37" spans="1:7" ht="15">
      <c r="A37" s="70">
        <v>32</v>
      </c>
      <c r="B37" s="71" t="s">
        <v>120</v>
      </c>
      <c r="C37" s="72" t="s">
        <v>115</v>
      </c>
      <c r="D37" s="73" t="s">
        <v>127</v>
      </c>
      <c r="E37" s="74">
        <v>2.04</v>
      </c>
      <c r="F37" s="75">
        <v>1535</v>
      </c>
      <c r="G37" s="75">
        <f t="shared" si="0"/>
        <v>1535</v>
      </c>
    </row>
    <row r="38" spans="1:7" ht="15">
      <c r="A38" s="70">
        <v>33</v>
      </c>
      <c r="B38" s="71" t="s">
        <v>120</v>
      </c>
      <c r="C38" s="72" t="s">
        <v>115</v>
      </c>
      <c r="D38" s="73" t="s">
        <v>128</v>
      </c>
      <c r="E38" s="74">
        <v>2.04</v>
      </c>
      <c r="F38" s="75">
        <v>1535</v>
      </c>
      <c r="G38" s="75">
        <f t="shared" si="0"/>
        <v>1535</v>
      </c>
    </row>
    <row r="39" spans="1:7" ht="15">
      <c r="A39" s="70">
        <v>34</v>
      </c>
      <c r="B39" s="71" t="s">
        <v>120</v>
      </c>
      <c r="C39" s="72" t="s">
        <v>115</v>
      </c>
      <c r="D39" s="73" t="s">
        <v>129</v>
      </c>
      <c r="E39" s="74">
        <v>2.04</v>
      </c>
      <c r="F39" s="75">
        <v>1535</v>
      </c>
      <c r="G39" s="75">
        <f t="shared" si="0"/>
        <v>1535</v>
      </c>
    </row>
    <row r="40" spans="1:7" ht="15">
      <c r="A40" s="70">
        <v>35</v>
      </c>
      <c r="B40" s="71" t="s">
        <v>120</v>
      </c>
      <c r="C40" s="72" t="s">
        <v>115</v>
      </c>
      <c r="D40" s="73" t="s">
        <v>130</v>
      </c>
      <c r="E40" s="74">
        <v>2.04</v>
      </c>
      <c r="F40" s="75">
        <v>1535</v>
      </c>
      <c r="G40" s="75">
        <f t="shared" si="0"/>
        <v>1535</v>
      </c>
    </row>
    <row r="41" spans="1:7" ht="15">
      <c r="A41" s="70">
        <v>36</v>
      </c>
      <c r="B41" s="71" t="s">
        <v>120</v>
      </c>
      <c r="C41" s="72" t="s">
        <v>108</v>
      </c>
      <c r="D41" s="73" t="s">
        <v>125</v>
      </c>
      <c r="E41" s="74">
        <v>3.68</v>
      </c>
      <c r="F41" s="75">
        <v>1535</v>
      </c>
      <c r="G41" s="75">
        <f t="shared" si="0"/>
        <v>1535</v>
      </c>
    </row>
    <row r="42" spans="1:7" ht="15">
      <c r="A42" s="70">
        <v>37</v>
      </c>
      <c r="B42" s="71" t="s">
        <v>120</v>
      </c>
      <c r="C42" s="72" t="s">
        <v>108</v>
      </c>
      <c r="D42" s="73" t="s">
        <v>126</v>
      </c>
      <c r="E42" s="74">
        <v>3.68</v>
      </c>
      <c r="F42" s="75">
        <v>1535</v>
      </c>
      <c r="G42" s="75">
        <f t="shared" si="0"/>
        <v>1535</v>
      </c>
    </row>
    <row r="43" spans="1:7" ht="15">
      <c r="A43" s="70">
        <v>38</v>
      </c>
      <c r="B43" s="71" t="s">
        <v>120</v>
      </c>
      <c r="C43" s="72" t="s">
        <v>108</v>
      </c>
      <c r="D43" s="73" t="s">
        <v>131</v>
      </c>
      <c r="E43" s="74">
        <v>3.68</v>
      </c>
      <c r="F43" s="75">
        <v>1535</v>
      </c>
      <c r="G43" s="75">
        <f t="shared" si="0"/>
        <v>1535</v>
      </c>
    </row>
    <row r="44" spans="1:7" ht="15">
      <c r="A44" s="70">
        <v>39</v>
      </c>
      <c r="B44" s="71" t="s">
        <v>120</v>
      </c>
      <c r="C44" s="72" t="s">
        <v>108</v>
      </c>
      <c r="D44" s="73" t="s">
        <v>127</v>
      </c>
      <c r="E44" s="74">
        <v>3.68</v>
      </c>
      <c r="F44" s="75">
        <v>1535</v>
      </c>
      <c r="G44" s="75">
        <f t="shared" si="0"/>
        <v>1535</v>
      </c>
    </row>
    <row r="45" spans="1:7" ht="15">
      <c r="A45" s="70">
        <v>40</v>
      </c>
      <c r="B45" s="71" t="s">
        <v>132</v>
      </c>
      <c r="C45" s="72" t="s">
        <v>133</v>
      </c>
      <c r="D45" s="73" t="s">
        <v>134</v>
      </c>
      <c r="E45" s="74">
        <v>9</v>
      </c>
      <c r="F45" s="75">
        <v>595</v>
      </c>
      <c r="G45" s="75">
        <f t="shared" si="0"/>
        <v>595</v>
      </c>
    </row>
    <row r="46" spans="1:7" ht="15">
      <c r="A46" s="70">
        <v>41</v>
      </c>
      <c r="B46" s="71" t="s">
        <v>132</v>
      </c>
      <c r="C46" s="72" t="s">
        <v>135</v>
      </c>
      <c r="D46" s="73" t="s">
        <v>134</v>
      </c>
      <c r="E46" s="74">
        <v>5</v>
      </c>
      <c r="F46" s="75">
        <v>745</v>
      </c>
      <c r="G46" s="75">
        <f t="shared" si="0"/>
        <v>745</v>
      </c>
    </row>
    <row r="47" spans="1:7" ht="15">
      <c r="A47" s="70">
        <v>42</v>
      </c>
      <c r="B47" s="71" t="s">
        <v>132</v>
      </c>
      <c r="C47" s="72" t="s">
        <v>135</v>
      </c>
      <c r="D47" s="73" t="s">
        <v>136</v>
      </c>
      <c r="E47" s="74">
        <v>3</v>
      </c>
      <c r="F47" s="75">
        <v>495</v>
      </c>
      <c r="G47" s="75">
        <f t="shared" si="0"/>
        <v>495</v>
      </c>
    </row>
    <row r="48" spans="1:7" ht="15">
      <c r="A48" s="70">
        <v>43</v>
      </c>
      <c r="B48" s="71" t="s">
        <v>137</v>
      </c>
      <c r="C48" s="72" t="s">
        <v>138</v>
      </c>
      <c r="D48" s="73" t="s">
        <v>139</v>
      </c>
      <c r="E48" s="74">
        <v>3</v>
      </c>
      <c r="F48" s="75">
        <v>1656</v>
      </c>
      <c r="G48" s="75">
        <f t="shared" si="0"/>
        <v>1656</v>
      </c>
    </row>
    <row r="49" spans="1:7" ht="15">
      <c r="A49" s="70">
        <v>44</v>
      </c>
      <c r="B49" s="71" t="s">
        <v>137</v>
      </c>
      <c r="C49" s="72" t="s">
        <v>140</v>
      </c>
      <c r="D49" s="73" t="s">
        <v>141</v>
      </c>
      <c r="E49" s="74">
        <v>21</v>
      </c>
      <c r="F49" s="75">
        <v>699</v>
      </c>
      <c r="G49" s="75">
        <f t="shared" si="0"/>
        <v>699</v>
      </c>
    </row>
    <row r="50" spans="1:7" ht="15">
      <c r="A50" s="70">
        <v>45</v>
      </c>
      <c r="B50" s="71" t="s">
        <v>142</v>
      </c>
      <c r="C50" s="72" t="s">
        <v>143</v>
      </c>
      <c r="D50" s="73" t="s">
        <v>144</v>
      </c>
      <c r="E50" s="74">
        <v>12</v>
      </c>
      <c r="F50" s="75">
        <v>1472</v>
      </c>
      <c r="G50" s="75">
        <f t="shared" si="0"/>
        <v>1472</v>
      </c>
    </row>
    <row r="51" spans="1:7" ht="15">
      <c r="A51" s="70">
        <v>46</v>
      </c>
      <c r="B51" s="71" t="s">
        <v>142</v>
      </c>
      <c r="C51" s="72" t="s">
        <v>143</v>
      </c>
      <c r="D51" s="73" t="s">
        <v>145</v>
      </c>
      <c r="E51" s="74">
        <v>4</v>
      </c>
      <c r="F51" s="75">
        <v>1902</v>
      </c>
      <c r="G51" s="75">
        <f t="shared" si="0"/>
        <v>1902</v>
      </c>
    </row>
    <row r="52" spans="1:7" ht="15">
      <c r="A52" s="70">
        <v>47</v>
      </c>
      <c r="B52" s="71" t="s">
        <v>142</v>
      </c>
      <c r="C52" s="72" t="s">
        <v>146</v>
      </c>
      <c r="D52" s="73" t="s">
        <v>147</v>
      </c>
      <c r="E52" s="74">
        <v>7</v>
      </c>
      <c r="F52" s="75">
        <v>3252</v>
      </c>
      <c r="G52" s="75">
        <f t="shared" si="0"/>
        <v>3252</v>
      </c>
    </row>
    <row r="53" spans="1:7" ht="15">
      <c r="A53" s="70">
        <v>48</v>
      </c>
      <c r="B53" s="71" t="s">
        <v>148</v>
      </c>
      <c r="C53" s="72">
        <v>4</v>
      </c>
      <c r="D53" s="73">
        <v>13017</v>
      </c>
      <c r="E53" s="74">
        <v>109.48</v>
      </c>
      <c r="F53" s="75">
        <v>387</v>
      </c>
      <c r="G53" s="75">
        <f t="shared" si="0"/>
        <v>417.96</v>
      </c>
    </row>
    <row r="54" spans="1:7" ht="15">
      <c r="A54" s="70">
        <v>49</v>
      </c>
      <c r="B54" s="71" t="s">
        <v>149</v>
      </c>
      <c r="C54" s="72">
        <v>4</v>
      </c>
      <c r="D54" s="73" t="s">
        <v>150</v>
      </c>
      <c r="E54" s="74">
        <v>58.2</v>
      </c>
      <c r="F54" s="75">
        <v>387</v>
      </c>
      <c r="G54" s="75">
        <f t="shared" si="0"/>
        <v>387</v>
      </c>
    </row>
    <row r="55" spans="1:7" ht="15">
      <c r="A55" s="70">
        <v>50</v>
      </c>
      <c r="B55" s="71" t="s">
        <v>151</v>
      </c>
      <c r="C55" s="72">
        <v>4</v>
      </c>
      <c r="D55" s="73">
        <v>12115</v>
      </c>
      <c r="E55" s="74">
        <v>9.8000000000000007</v>
      </c>
      <c r="F55" s="75">
        <v>495</v>
      </c>
      <c r="G55" s="75">
        <f t="shared" si="0"/>
        <v>495</v>
      </c>
    </row>
    <row r="56" spans="1:7" ht="15">
      <c r="A56" s="70">
        <v>51</v>
      </c>
      <c r="B56" s="71" t="s">
        <v>152</v>
      </c>
      <c r="C56" s="72">
        <v>4</v>
      </c>
      <c r="D56" s="73">
        <v>1</v>
      </c>
      <c r="E56" s="74">
        <v>80.59</v>
      </c>
      <c r="F56" s="75">
        <v>352</v>
      </c>
      <c r="G56" s="75">
        <f t="shared" si="0"/>
        <v>352</v>
      </c>
    </row>
    <row r="57" spans="1:7" ht="15">
      <c r="A57" s="70">
        <v>52</v>
      </c>
      <c r="B57" s="71" t="s">
        <v>153</v>
      </c>
      <c r="C57" s="72">
        <v>4</v>
      </c>
      <c r="D57" s="73">
        <v>92020</v>
      </c>
      <c r="E57" s="74">
        <v>94</v>
      </c>
      <c r="F57" s="75">
        <v>470</v>
      </c>
      <c r="G57" s="75">
        <f t="shared" si="0"/>
        <v>470</v>
      </c>
    </row>
    <row r="58" spans="1:7" ht="15">
      <c r="A58" s="70">
        <v>53</v>
      </c>
      <c r="B58" s="71" t="s">
        <v>153</v>
      </c>
      <c r="C58" s="72">
        <v>4</v>
      </c>
      <c r="D58" s="73">
        <v>92074</v>
      </c>
      <c r="E58" s="74">
        <v>35.32</v>
      </c>
      <c r="F58" s="75">
        <v>470</v>
      </c>
      <c r="G58" s="75">
        <f t="shared" si="0"/>
        <v>470</v>
      </c>
    </row>
    <row r="59" spans="1:7" ht="15">
      <c r="A59" s="70">
        <v>54</v>
      </c>
      <c r="B59" s="71" t="s">
        <v>154</v>
      </c>
      <c r="C59" s="72">
        <v>3</v>
      </c>
      <c r="D59" s="73">
        <v>92046</v>
      </c>
      <c r="E59" s="74">
        <v>58.71</v>
      </c>
      <c r="F59" s="75">
        <v>552</v>
      </c>
      <c r="G59" s="75">
        <f t="shared" si="0"/>
        <v>552</v>
      </c>
    </row>
    <row r="60" spans="1:7" ht="15">
      <c r="A60" s="70">
        <v>55</v>
      </c>
      <c r="B60" s="71" t="s">
        <v>154</v>
      </c>
      <c r="C60" s="72">
        <v>4</v>
      </c>
      <c r="D60" s="73">
        <v>92051</v>
      </c>
      <c r="E60" s="74">
        <v>28.2</v>
      </c>
      <c r="F60" s="75">
        <v>552</v>
      </c>
      <c r="G60" s="75">
        <f t="shared" si="0"/>
        <v>552</v>
      </c>
    </row>
    <row r="61" spans="1:7" ht="15">
      <c r="A61" s="70">
        <v>56</v>
      </c>
      <c r="B61" s="71" t="s">
        <v>154</v>
      </c>
      <c r="C61" s="72">
        <v>4</v>
      </c>
      <c r="D61" s="73">
        <v>92093</v>
      </c>
      <c r="E61" s="74">
        <v>3.32</v>
      </c>
      <c r="F61" s="75">
        <v>552</v>
      </c>
      <c r="G61" s="75">
        <f t="shared" si="0"/>
        <v>552</v>
      </c>
    </row>
    <row r="62" spans="1:7" ht="15">
      <c r="A62" s="70">
        <v>57</v>
      </c>
      <c r="B62" s="71" t="s">
        <v>155</v>
      </c>
      <c r="C62" s="72">
        <v>4</v>
      </c>
      <c r="D62" s="73">
        <v>55210</v>
      </c>
      <c r="E62" s="74">
        <v>7.67</v>
      </c>
      <c r="F62" s="75">
        <v>396</v>
      </c>
      <c r="G62" s="75">
        <f t="shared" si="0"/>
        <v>396</v>
      </c>
    </row>
    <row r="63" spans="1:7" ht="15">
      <c r="A63" s="70">
        <v>58</v>
      </c>
      <c r="B63" s="71" t="s">
        <v>155</v>
      </c>
      <c r="C63" s="72">
        <v>4</v>
      </c>
      <c r="D63" s="73">
        <v>55248</v>
      </c>
      <c r="E63" s="74">
        <v>4.12</v>
      </c>
      <c r="F63" s="75">
        <v>396</v>
      </c>
      <c r="G63" s="75">
        <f t="shared" si="0"/>
        <v>396</v>
      </c>
    </row>
    <row r="64" spans="1:7" ht="15">
      <c r="A64" s="70">
        <v>59</v>
      </c>
      <c r="B64" s="71" t="s">
        <v>156</v>
      </c>
      <c r="C64" s="72">
        <v>2</v>
      </c>
      <c r="D64" s="73" t="s">
        <v>157</v>
      </c>
      <c r="E64" s="74">
        <v>0.72</v>
      </c>
      <c r="F64" s="75">
        <v>204</v>
      </c>
      <c r="G64" s="75">
        <f t="shared" si="0"/>
        <v>204</v>
      </c>
    </row>
    <row r="65" spans="1:7" ht="15">
      <c r="A65" s="70">
        <v>60</v>
      </c>
      <c r="B65" s="71" t="s">
        <v>158</v>
      </c>
      <c r="C65" s="72">
        <v>2</v>
      </c>
      <c r="D65" s="73">
        <v>2103</v>
      </c>
      <c r="E65" s="74">
        <v>4.28</v>
      </c>
      <c r="F65" s="75">
        <v>206</v>
      </c>
      <c r="G65" s="75">
        <f t="shared" si="0"/>
        <v>206</v>
      </c>
    </row>
    <row r="66" spans="1:7" ht="15">
      <c r="A66" s="70">
        <v>61</v>
      </c>
      <c r="B66" s="71" t="s">
        <v>158</v>
      </c>
      <c r="C66" s="72">
        <v>2</v>
      </c>
      <c r="D66" s="73">
        <v>2107</v>
      </c>
      <c r="E66" s="74">
        <v>16.14</v>
      </c>
      <c r="F66" s="75">
        <v>206</v>
      </c>
      <c r="G66" s="75">
        <f t="shared" si="0"/>
        <v>206</v>
      </c>
    </row>
    <row r="67" spans="1:7" ht="15">
      <c r="A67" s="70">
        <v>62</v>
      </c>
      <c r="B67" s="71" t="s">
        <v>158</v>
      </c>
      <c r="C67" s="72">
        <v>2</v>
      </c>
      <c r="D67" s="73">
        <v>2111</v>
      </c>
      <c r="E67" s="74">
        <v>30.58</v>
      </c>
      <c r="F67" s="75">
        <v>206</v>
      </c>
      <c r="G67" s="75">
        <f t="shared" si="0"/>
        <v>206</v>
      </c>
    </row>
    <row r="68" spans="1:7" ht="15">
      <c r="A68" s="70">
        <v>63</v>
      </c>
      <c r="B68" s="71" t="s">
        <v>158</v>
      </c>
      <c r="C68" s="72">
        <v>2</v>
      </c>
      <c r="D68" s="73">
        <v>2112</v>
      </c>
      <c r="E68" s="74">
        <v>38.14</v>
      </c>
      <c r="F68" s="75">
        <v>206</v>
      </c>
      <c r="G68" s="75">
        <f t="shared" si="0"/>
        <v>206</v>
      </c>
    </row>
    <row r="69" spans="1:7" ht="15">
      <c r="A69" s="70">
        <v>64</v>
      </c>
      <c r="B69" s="71" t="s">
        <v>158</v>
      </c>
      <c r="C69" s="72">
        <v>2</v>
      </c>
      <c r="D69" s="73">
        <v>2114</v>
      </c>
      <c r="E69" s="74">
        <v>99.14</v>
      </c>
      <c r="F69" s="75">
        <v>206</v>
      </c>
      <c r="G69" s="75">
        <f t="shared" si="0"/>
        <v>206</v>
      </c>
    </row>
    <row r="70" spans="1:7" ht="15">
      <c r="A70" s="70">
        <v>65</v>
      </c>
      <c r="B70" s="71" t="s">
        <v>158</v>
      </c>
      <c r="C70" s="72">
        <v>2</v>
      </c>
      <c r="D70" s="73">
        <v>2119</v>
      </c>
      <c r="E70" s="74">
        <v>14.3</v>
      </c>
      <c r="F70" s="75">
        <v>206</v>
      </c>
      <c r="G70" s="75">
        <f t="shared" si="0"/>
        <v>206</v>
      </c>
    </row>
    <row r="71" spans="1:7" ht="15">
      <c r="A71" s="70">
        <v>66</v>
      </c>
      <c r="B71" s="71" t="s">
        <v>159</v>
      </c>
      <c r="C71" s="72">
        <v>2</v>
      </c>
      <c r="D71" s="73" t="s">
        <v>160</v>
      </c>
      <c r="E71" s="74">
        <v>31.72</v>
      </c>
      <c r="F71" s="75">
        <v>206</v>
      </c>
      <c r="G71" s="75">
        <f t="shared" ref="G71:G118" si="1">IF(E71&gt;100,F71+F71*$G$1,F71)</f>
        <v>206</v>
      </c>
    </row>
    <row r="72" spans="1:7" ht="15">
      <c r="A72" s="70">
        <v>67</v>
      </c>
      <c r="B72" s="71" t="s">
        <v>161</v>
      </c>
      <c r="C72" s="72">
        <v>4</v>
      </c>
      <c r="D72" s="73">
        <v>2154</v>
      </c>
      <c r="E72" s="74">
        <v>197.88</v>
      </c>
      <c r="F72" s="75">
        <v>229</v>
      </c>
      <c r="G72" s="75">
        <f t="shared" si="1"/>
        <v>247.32</v>
      </c>
    </row>
    <row r="73" spans="1:7" ht="15">
      <c r="A73" s="70">
        <v>68</v>
      </c>
      <c r="B73" s="71" t="s">
        <v>161</v>
      </c>
      <c r="C73" s="72">
        <v>4</v>
      </c>
      <c r="D73" s="73">
        <v>2159</v>
      </c>
      <c r="E73" s="74">
        <v>160.46799999999999</v>
      </c>
      <c r="F73" s="75">
        <v>229</v>
      </c>
      <c r="G73" s="75">
        <f t="shared" si="1"/>
        <v>247.32</v>
      </c>
    </row>
    <row r="74" spans="1:7" ht="15">
      <c r="A74" s="70">
        <v>69</v>
      </c>
      <c r="B74" s="71" t="s">
        <v>161</v>
      </c>
      <c r="C74" s="72">
        <v>4</v>
      </c>
      <c r="D74" s="73">
        <v>2162</v>
      </c>
      <c r="E74" s="74">
        <v>61.4</v>
      </c>
      <c r="F74" s="75">
        <v>229</v>
      </c>
      <c r="G74" s="75">
        <f t="shared" si="1"/>
        <v>229</v>
      </c>
    </row>
    <row r="75" spans="1:7" ht="15">
      <c r="A75" s="70">
        <v>70</v>
      </c>
      <c r="B75" s="71" t="s">
        <v>162</v>
      </c>
      <c r="C75" s="72">
        <v>1.2</v>
      </c>
      <c r="D75" s="73" t="s">
        <v>163</v>
      </c>
      <c r="E75" s="74">
        <v>3.9</v>
      </c>
      <c r="F75" s="75">
        <v>595</v>
      </c>
      <c r="G75" s="75">
        <f t="shared" si="1"/>
        <v>595</v>
      </c>
    </row>
    <row r="76" spans="1:7" ht="15">
      <c r="A76" s="70">
        <v>71</v>
      </c>
      <c r="B76" s="71" t="s">
        <v>164</v>
      </c>
      <c r="C76" s="72">
        <v>4</v>
      </c>
      <c r="D76" s="73">
        <v>146</v>
      </c>
      <c r="E76" s="74">
        <v>1.33</v>
      </c>
      <c r="F76" s="75">
        <v>365</v>
      </c>
      <c r="G76" s="75">
        <f t="shared" si="1"/>
        <v>365</v>
      </c>
    </row>
    <row r="77" spans="1:7" ht="15">
      <c r="A77" s="70">
        <v>72</v>
      </c>
      <c r="B77" s="71" t="s">
        <v>165</v>
      </c>
      <c r="C77" s="72" t="s">
        <v>160</v>
      </c>
      <c r="D77" s="73" t="s">
        <v>166</v>
      </c>
      <c r="E77" s="74">
        <v>13.94</v>
      </c>
      <c r="F77" s="75">
        <v>550</v>
      </c>
      <c r="G77" s="75">
        <f t="shared" si="1"/>
        <v>550</v>
      </c>
    </row>
    <row r="78" spans="1:7" ht="15">
      <c r="A78" s="70">
        <v>73</v>
      </c>
      <c r="B78" s="71" t="s">
        <v>167</v>
      </c>
      <c r="C78" s="72">
        <v>4</v>
      </c>
      <c r="D78" s="73">
        <v>1211</v>
      </c>
      <c r="E78" s="74">
        <v>78.08</v>
      </c>
      <c r="F78" s="75">
        <v>399</v>
      </c>
      <c r="G78" s="75">
        <f t="shared" si="1"/>
        <v>399</v>
      </c>
    </row>
    <row r="79" spans="1:7" ht="15">
      <c r="A79" s="70">
        <v>74</v>
      </c>
      <c r="B79" s="71" t="s">
        <v>168</v>
      </c>
      <c r="C79" s="72">
        <v>4</v>
      </c>
      <c r="D79" s="73">
        <v>9902</v>
      </c>
      <c r="E79" s="74">
        <v>5.45</v>
      </c>
      <c r="F79" s="75">
        <v>552</v>
      </c>
      <c r="G79" s="75">
        <f t="shared" si="1"/>
        <v>552</v>
      </c>
    </row>
    <row r="80" spans="1:7" ht="15">
      <c r="A80" s="70">
        <v>75</v>
      </c>
      <c r="B80" s="71" t="s">
        <v>169</v>
      </c>
      <c r="C80" s="72">
        <v>4</v>
      </c>
      <c r="D80" s="73" t="s">
        <v>170</v>
      </c>
      <c r="E80" s="74">
        <v>24.69</v>
      </c>
      <c r="F80" s="75">
        <v>372</v>
      </c>
      <c r="G80" s="75">
        <f t="shared" si="1"/>
        <v>372</v>
      </c>
    </row>
    <row r="81" spans="1:7" ht="15">
      <c r="A81" s="70">
        <v>76</v>
      </c>
      <c r="B81" s="71" t="s">
        <v>169</v>
      </c>
      <c r="C81" s="72">
        <v>4</v>
      </c>
      <c r="D81" s="73" t="s">
        <v>171</v>
      </c>
      <c r="E81" s="74">
        <v>31.704999999999998</v>
      </c>
      <c r="F81" s="75">
        <v>372</v>
      </c>
      <c r="G81" s="75">
        <f t="shared" si="1"/>
        <v>372</v>
      </c>
    </row>
    <row r="82" spans="1:7" ht="15">
      <c r="A82" s="70">
        <v>77</v>
      </c>
      <c r="B82" s="71" t="s">
        <v>169</v>
      </c>
      <c r="C82" s="72">
        <v>4</v>
      </c>
      <c r="D82" s="73" t="s">
        <v>172</v>
      </c>
      <c r="E82" s="74">
        <v>80.605000000000004</v>
      </c>
      <c r="F82" s="75">
        <v>372</v>
      </c>
      <c r="G82" s="75">
        <f t="shared" si="1"/>
        <v>372</v>
      </c>
    </row>
    <row r="83" spans="1:7" ht="15">
      <c r="A83" s="70">
        <v>78</v>
      </c>
      <c r="B83" s="71" t="s">
        <v>173</v>
      </c>
      <c r="C83" s="72" t="s">
        <v>143</v>
      </c>
      <c r="D83" s="73" t="s">
        <v>174</v>
      </c>
      <c r="E83" s="74">
        <v>1</v>
      </c>
      <c r="F83" s="75">
        <v>1460</v>
      </c>
      <c r="G83" s="75">
        <f t="shared" si="1"/>
        <v>1460</v>
      </c>
    </row>
    <row r="84" spans="1:7" ht="15">
      <c r="A84" s="70">
        <v>79</v>
      </c>
      <c r="B84" s="71" t="s">
        <v>173</v>
      </c>
      <c r="C84" s="72" t="s">
        <v>143</v>
      </c>
      <c r="D84" s="73" t="s">
        <v>175</v>
      </c>
      <c r="E84" s="74">
        <v>14</v>
      </c>
      <c r="F84" s="75">
        <v>1460</v>
      </c>
      <c r="G84" s="75">
        <f t="shared" si="1"/>
        <v>1460</v>
      </c>
    </row>
    <row r="85" spans="1:7" ht="15">
      <c r="A85" s="70">
        <v>80</v>
      </c>
      <c r="B85" s="71" t="s">
        <v>176</v>
      </c>
      <c r="C85" s="72" t="s">
        <v>177</v>
      </c>
      <c r="D85" s="73">
        <v>38720</v>
      </c>
      <c r="E85" s="74">
        <v>3</v>
      </c>
      <c r="F85" s="75">
        <v>5290</v>
      </c>
      <c r="G85" s="75">
        <f t="shared" si="1"/>
        <v>5290</v>
      </c>
    </row>
    <row r="86" spans="1:7" ht="15">
      <c r="A86" s="70">
        <v>81</v>
      </c>
      <c r="B86" s="71" t="s">
        <v>176</v>
      </c>
      <c r="C86" s="72" t="s">
        <v>178</v>
      </c>
      <c r="D86" s="73">
        <v>38721</v>
      </c>
      <c r="E86" s="74">
        <v>2</v>
      </c>
      <c r="F86" s="75">
        <v>6420</v>
      </c>
      <c r="G86" s="75">
        <f t="shared" si="1"/>
        <v>6420</v>
      </c>
    </row>
    <row r="87" spans="1:7" ht="15">
      <c r="A87" s="70">
        <v>82</v>
      </c>
      <c r="B87" s="71" t="s">
        <v>179</v>
      </c>
      <c r="C87" s="72" t="s">
        <v>160</v>
      </c>
      <c r="D87" s="73" t="s">
        <v>180</v>
      </c>
      <c r="E87" s="74">
        <v>2</v>
      </c>
      <c r="F87" s="75">
        <v>6420</v>
      </c>
      <c r="G87" s="75">
        <f t="shared" si="1"/>
        <v>6420</v>
      </c>
    </row>
    <row r="88" spans="1:7" ht="15">
      <c r="A88" s="70">
        <v>83</v>
      </c>
      <c r="B88" s="71" t="s">
        <v>181</v>
      </c>
      <c r="C88" s="72" t="s">
        <v>109</v>
      </c>
      <c r="D88" s="73" t="s">
        <v>182</v>
      </c>
      <c r="E88" s="74">
        <v>121</v>
      </c>
      <c r="F88" s="75">
        <v>200</v>
      </c>
      <c r="G88" s="75">
        <f t="shared" si="1"/>
        <v>216</v>
      </c>
    </row>
    <row r="89" spans="1:7" ht="15">
      <c r="A89" s="70">
        <v>84</v>
      </c>
      <c r="B89" s="71" t="s">
        <v>181</v>
      </c>
      <c r="C89" s="72" t="s">
        <v>109</v>
      </c>
      <c r="D89" s="73" t="s">
        <v>183</v>
      </c>
      <c r="E89" s="74">
        <v>97</v>
      </c>
      <c r="F89" s="75">
        <v>250</v>
      </c>
      <c r="G89" s="75">
        <f t="shared" si="1"/>
        <v>250</v>
      </c>
    </row>
    <row r="90" spans="1:7" ht="15">
      <c r="A90" s="70">
        <v>85</v>
      </c>
      <c r="B90" s="71" t="s">
        <v>184</v>
      </c>
      <c r="C90" s="72" t="s">
        <v>109</v>
      </c>
      <c r="D90" s="73" t="s">
        <v>185</v>
      </c>
      <c r="E90" s="74">
        <v>116</v>
      </c>
      <c r="F90" s="75">
        <v>60</v>
      </c>
      <c r="G90" s="75">
        <f t="shared" si="1"/>
        <v>64.8</v>
      </c>
    </row>
    <row r="91" spans="1:7" ht="15">
      <c r="A91" s="70">
        <v>86</v>
      </c>
      <c r="B91" s="71" t="s">
        <v>186</v>
      </c>
      <c r="C91" s="72" t="s">
        <v>109</v>
      </c>
      <c r="D91" s="73" t="s">
        <v>187</v>
      </c>
      <c r="E91" s="74">
        <v>55</v>
      </c>
      <c r="F91" s="75">
        <v>2</v>
      </c>
      <c r="G91" s="75">
        <f t="shared" si="1"/>
        <v>2</v>
      </c>
    </row>
    <row r="92" spans="1:7" ht="15">
      <c r="A92" s="70">
        <v>87</v>
      </c>
      <c r="B92" s="71" t="s">
        <v>188</v>
      </c>
      <c r="C92" s="72">
        <v>38723</v>
      </c>
      <c r="D92" s="73">
        <v>38723</v>
      </c>
      <c r="E92" s="74">
        <v>1</v>
      </c>
      <c r="F92" s="75">
        <v>472</v>
      </c>
      <c r="G92" s="75">
        <f t="shared" si="1"/>
        <v>472</v>
      </c>
    </row>
    <row r="93" spans="1:7" ht="15">
      <c r="A93" s="70">
        <v>88</v>
      </c>
      <c r="B93" s="71" t="s">
        <v>189</v>
      </c>
      <c r="C93" s="72" t="s">
        <v>108</v>
      </c>
      <c r="D93" s="73" t="s">
        <v>190</v>
      </c>
      <c r="E93" s="74">
        <v>3.68</v>
      </c>
      <c r="F93" s="75">
        <v>2280</v>
      </c>
      <c r="G93" s="75">
        <f t="shared" si="1"/>
        <v>2280</v>
      </c>
    </row>
    <row r="94" spans="1:7" ht="15">
      <c r="A94" s="70">
        <v>89</v>
      </c>
      <c r="B94" s="71" t="s">
        <v>191</v>
      </c>
      <c r="C94" s="72" t="s">
        <v>108</v>
      </c>
      <c r="D94" s="73" t="s">
        <v>192</v>
      </c>
      <c r="E94" s="74">
        <v>3.68</v>
      </c>
      <c r="F94" s="75">
        <v>2280</v>
      </c>
      <c r="G94" s="75">
        <f t="shared" si="1"/>
        <v>2280</v>
      </c>
    </row>
    <row r="95" spans="1:7" ht="15">
      <c r="A95" s="70">
        <v>90</v>
      </c>
      <c r="B95" s="71" t="s">
        <v>193</v>
      </c>
      <c r="C95" s="72" t="s">
        <v>108</v>
      </c>
      <c r="D95" s="73" t="s">
        <v>194</v>
      </c>
      <c r="E95" s="74">
        <v>3.68</v>
      </c>
      <c r="F95" s="75">
        <v>2280</v>
      </c>
      <c r="G95" s="75">
        <f t="shared" si="1"/>
        <v>2280</v>
      </c>
    </row>
    <row r="96" spans="1:7" ht="15">
      <c r="A96" s="70">
        <v>91</v>
      </c>
      <c r="B96" s="71" t="s">
        <v>195</v>
      </c>
      <c r="C96" s="72" t="s">
        <v>196</v>
      </c>
      <c r="D96" s="73" t="s">
        <v>197</v>
      </c>
      <c r="E96" s="74">
        <v>8.64</v>
      </c>
      <c r="F96" s="75">
        <v>3250</v>
      </c>
      <c r="G96" s="75">
        <f t="shared" si="1"/>
        <v>3250</v>
      </c>
    </row>
    <row r="97" spans="1:7" ht="15">
      <c r="A97" s="70">
        <v>92</v>
      </c>
      <c r="B97" s="71" t="s">
        <v>195</v>
      </c>
      <c r="C97" s="72" t="s">
        <v>198</v>
      </c>
      <c r="D97" s="73" t="s">
        <v>197</v>
      </c>
      <c r="E97" s="74">
        <v>6</v>
      </c>
      <c r="F97" s="75">
        <v>3250</v>
      </c>
      <c r="G97" s="75">
        <f t="shared" si="1"/>
        <v>3250</v>
      </c>
    </row>
    <row r="98" spans="1:7" ht="15">
      <c r="A98" s="70">
        <v>93</v>
      </c>
      <c r="B98" s="71" t="s">
        <v>195</v>
      </c>
      <c r="C98" s="72" t="s">
        <v>199</v>
      </c>
      <c r="D98" s="73" t="s">
        <v>197</v>
      </c>
      <c r="E98" s="74">
        <v>1.96</v>
      </c>
      <c r="F98" s="75">
        <v>3250</v>
      </c>
      <c r="G98" s="75">
        <f t="shared" si="1"/>
        <v>3250</v>
      </c>
    </row>
    <row r="99" spans="1:7" ht="15">
      <c r="A99" s="70">
        <v>94</v>
      </c>
      <c r="B99" s="71" t="s">
        <v>200</v>
      </c>
      <c r="C99" s="72" t="s">
        <v>201</v>
      </c>
      <c r="D99" s="73" t="s">
        <v>202</v>
      </c>
      <c r="E99" s="74">
        <v>22</v>
      </c>
      <c r="F99" s="75">
        <v>300</v>
      </c>
      <c r="G99" s="75">
        <f t="shared" si="1"/>
        <v>300</v>
      </c>
    </row>
    <row r="100" spans="1:7" ht="15">
      <c r="A100" s="70">
        <v>95</v>
      </c>
      <c r="B100" s="71" t="s">
        <v>200</v>
      </c>
      <c r="C100" s="72" t="s">
        <v>203</v>
      </c>
      <c r="D100" s="73" t="s">
        <v>202</v>
      </c>
      <c r="E100" s="74">
        <v>23</v>
      </c>
      <c r="F100" s="75">
        <v>545</v>
      </c>
      <c r="G100" s="75">
        <f t="shared" si="1"/>
        <v>545</v>
      </c>
    </row>
    <row r="101" spans="1:7" ht="15">
      <c r="A101" s="70">
        <v>96</v>
      </c>
      <c r="B101" s="71" t="s">
        <v>200</v>
      </c>
      <c r="C101" s="72" t="s">
        <v>204</v>
      </c>
      <c r="D101" s="73" t="s">
        <v>205</v>
      </c>
      <c r="E101" s="74">
        <v>3</v>
      </c>
      <c r="F101" s="75">
        <v>490</v>
      </c>
      <c r="G101" s="75">
        <f t="shared" si="1"/>
        <v>490</v>
      </c>
    </row>
    <row r="102" spans="1:7" ht="15">
      <c r="A102" s="70">
        <v>97</v>
      </c>
      <c r="B102" s="71" t="s">
        <v>200</v>
      </c>
      <c r="C102" s="72" t="s">
        <v>206</v>
      </c>
      <c r="D102" s="73" t="s">
        <v>202</v>
      </c>
      <c r="E102" s="74">
        <v>28</v>
      </c>
      <c r="F102" s="75">
        <v>715</v>
      </c>
      <c r="G102" s="75">
        <f t="shared" si="1"/>
        <v>715</v>
      </c>
    </row>
    <row r="103" spans="1:7" ht="15">
      <c r="A103" s="70">
        <v>98</v>
      </c>
      <c r="B103" s="71" t="s">
        <v>207</v>
      </c>
      <c r="C103" s="72" t="s">
        <v>208</v>
      </c>
      <c r="D103" s="73" t="s">
        <v>209</v>
      </c>
      <c r="E103" s="74">
        <v>10</v>
      </c>
      <c r="F103" s="75">
        <v>1035</v>
      </c>
      <c r="G103" s="75">
        <f t="shared" si="1"/>
        <v>1035</v>
      </c>
    </row>
    <row r="104" spans="1:7" ht="15">
      <c r="A104" s="70">
        <v>99</v>
      </c>
      <c r="B104" s="71" t="s">
        <v>207</v>
      </c>
      <c r="C104" s="72" t="s">
        <v>203</v>
      </c>
      <c r="D104" s="73" t="s">
        <v>209</v>
      </c>
      <c r="E104" s="74">
        <v>7</v>
      </c>
      <c r="F104" s="75">
        <v>1525</v>
      </c>
      <c r="G104" s="75">
        <f t="shared" si="1"/>
        <v>1525</v>
      </c>
    </row>
    <row r="105" spans="1:7" ht="15">
      <c r="A105" s="70">
        <v>100</v>
      </c>
      <c r="B105" s="71" t="s">
        <v>207</v>
      </c>
      <c r="C105" s="72" t="s">
        <v>206</v>
      </c>
      <c r="D105" s="73" t="s">
        <v>209</v>
      </c>
      <c r="E105" s="74">
        <v>8</v>
      </c>
      <c r="F105" s="75">
        <v>1795</v>
      </c>
      <c r="G105" s="75">
        <f t="shared" si="1"/>
        <v>1795</v>
      </c>
    </row>
    <row r="106" spans="1:7" ht="15">
      <c r="A106" s="70">
        <v>101</v>
      </c>
      <c r="B106" s="71" t="s">
        <v>189</v>
      </c>
      <c r="C106" s="72" t="s">
        <v>108</v>
      </c>
      <c r="D106" s="73" t="s">
        <v>190</v>
      </c>
      <c r="E106" s="74">
        <v>3.68</v>
      </c>
      <c r="F106" s="75">
        <v>2280</v>
      </c>
      <c r="G106" s="75">
        <f t="shared" si="1"/>
        <v>2280</v>
      </c>
    </row>
    <row r="107" spans="1:7" ht="15">
      <c r="A107" s="70">
        <v>102</v>
      </c>
      <c r="B107" s="71" t="s">
        <v>191</v>
      </c>
      <c r="C107" s="72" t="s">
        <v>108</v>
      </c>
      <c r="D107" s="73" t="s">
        <v>192</v>
      </c>
      <c r="E107" s="74">
        <v>3.68</v>
      </c>
      <c r="F107" s="75">
        <v>2280</v>
      </c>
      <c r="G107" s="75">
        <f t="shared" si="1"/>
        <v>2280</v>
      </c>
    </row>
    <row r="108" spans="1:7" ht="15">
      <c r="A108" s="70">
        <v>103</v>
      </c>
      <c r="B108" s="71" t="s">
        <v>193</v>
      </c>
      <c r="C108" s="72" t="s">
        <v>108</v>
      </c>
      <c r="D108" s="73" t="s">
        <v>194</v>
      </c>
      <c r="E108" s="74">
        <v>3.68</v>
      </c>
      <c r="F108" s="75">
        <v>2280</v>
      </c>
      <c r="G108" s="75">
        <f t="shared" si="1"/>
        <v>2280</v>
      </c>
    </row>
    <row r="109" spans="1:7" ht="15">
      <c r="A109" s="70">
        <v>104</v>
      </c>
      <c r="B109" s="71" t="s">
        <v>195</v>
      </c>
      <c r="C109" s="72" t="s">
        <v>196</v>
      </c>
      <c r="D109" s="73" t="s">
        <v>197</v>
      </c>
      <c r="E109" s="74">
        <v>8.64</v>
      </c>
      <c r="F109" s="75">
        <v>3250</v>
      </c>
      <c r="G109" s="75">
        <f t="shared" si="1"/>
        <v>3250</v>
      </c>
    </row>
    <row r="110" spans="1:7" ht="15">
      <c r="A110" s="70">
        <v>105</v>
      </c>
      <c r="B110" s="71" t="s">
        <v>195</v>
      </c>
      <c r="C110" s="72" t="s">
        <v>198</v>
      </c>
      <c r="D110" s="73" t="s">
        <v>197</v>
      </c>
      <c r="E110" s="74">
        <v>6</v>
      </c>
      <c r="F110" s="75">
        <v>3250</v>
      </c>
      <c r="G110" s="75">
        <f t="shared" si="1"/>
        <v>3250</v>
      </c>
    </row>
    <row r="111" spans="1:7" ht="15">
      <c r="A111" s="70">
        <v>106</v>
      </c>
      <c r="B111" s="71" t="s">
        <v>195</v>
      </c>
      <c r="C111" s="72" t="s">
        <v>199</v>
      </c>
      <c r="D111" s="73" t="s">
        <v>197</v>
      </c>
      <c r="E111" s="74">
        <v>1.96</v>
      </c>
      <c r="F111" s="75">
        <v>3250</v>
      </c>
      <c r="G111" s="75">
        <f t="shared" si="1"/>
        <v>3250</v>
      </c>
    </row>
    <row r="112" spans="1:7" ht="15">
      <c r="A112" s="70">
        <v>107</v>
      </c>
      <c r="B112" s="71" t="s">
        <v>200</v>
      </c>
      <c r="C112" s="72" t="s">
        <v>201</v>
      </c>
      <c r="D112" s="73" t="s">
        <v>202</v>
      </c>
      <c r="E112" s="74">
        <v>22</v>
      </c>
      <c r="F112" s="75">
        <v>300</v>
      </c>
      <c r="G112" s="75">
        <f t="shared" si="1"/>
        <v>300</v>
      </c>
    </row>
    <row r="113" spans="1:7" ht="15">
      <c r="A113" s="70">
        <v>108</v>
      </c>
      <c r="B113" s="71" t="s">
        <v>200</v>
      </c>
      <c r="C113" s="72" t="s">
        <v>203</v>
      </c>
      <c r="D113" s="73" t="s">
        <v>202</v>
      </c>
      <c r="E113" s="74">
        <v>23</v>
      </c>
      <c r="F113" s="75">
        <v>545</v>
      </c>
      <c r="G113" s="75">
        <f t="shared" si="1"/>
        <v>545</v>
      </c>
    </row>
    <row r="114" spans="1:7" ht="15">
      <c r="A114" s="70">
        <v>109</v>
      </c>
      <c r="B114" s="71" t="s">
        <v>200</v>
      </c>
      <c r="C114" s="72" t="s">
        <v>204</v>
      </c>
      <c r="D114" s="73" t="s">
        <v>205</v>
      </c>
      <c r="E114" s="74">
        <v>3</v>
      </c>
      <c r="F114" s="75">
        <v>490</v>
      </c>
      <c r="G114" s="75">
        <f t="shared" si="1"/>
        <v>490</v>
      </c>
    </row>
    <row r="115" spans="1:7" ht="15">
      <c r="A115" s="70">
        <v>110</v>
      </c>
      <c r="B115" s="71" t="s">
        <v>200</v>
      </c>
      <c r="C115" s="72" t="s">
        <v>206</v>
      </c>
      <c r="D115" s="73" t="s">
        <v>202</v>
      </c>
      <c r="E115" s="74">
        <v>28</v>
      </c>
      <c r="F115" s="75">
        <v>715</v>
      </c>
      <c r="G115" s="75">
        <f t="shared" si="1"/>
        <v>715</v>
      </c>
    </row>
    <row r="116" spans="1:7" ht="15">
      <c r="A116" s="70">
        <v>111</v>
      </c>
      <c r="B116" s="71" t="s">
        <v>207</v>
      </c>
      <c r="C116" s="72" t="s">
        <v>208</v>
      </c>
      <c r="D116" s="73" t="s">
        <v>209</v>
      </c>
      <c r="E116" s="74">
        <v>10</v>
      </c>
      <c r="F116" s="75">
        <v>1035</v>
      </c>
      <c r="G116" s="75">
        <f t="shared" si="1"/>
        <v>1035</v>
      </c>
    </row>
    <row r="117" spans="1:7" ht="15">
      <c r="A117" s="70">
        <v>112</v>
      </c>
      <c r="B117" s="71" t="s">
        <v>207</v>
      </c>
      <c r="C117" s="72" t="s">
        <v>203</v>
      </c>
      <c r="D117" s="73" t="s">
        <v>209</v>
      </c>
      <c r="E117" s="74">
        <v>7</v>
      </c>
      <c r="F117" s="75">
        <v>1525</v>
      </c>
      <c r="G117" s="75">
        <f t="shared" si="1"/>
        <v>1525</v>
      </c>
    </row>
    <row r="118" spans="1:7" ht="15">
      <c r="A118" s="70">
        <v>113</v>
      </c>
      <c r="B118" s="71" t="s">
        <v>207</v>
      </c>
      <c r="C118" s="72" t="s">
        <v>206</v>
      </c>
      <c r="D118" s="73" t="s">
        <v>209</v>
      </c>
      <c r="E118" s="74">
        <v>8</v>
      </c>
      <c r="F118" s="75">
        <v>1795</v>
      </c>
      <c r="G118" s="75">
        <f t="shared" si="1"/>
        <v>1795</v>
      </c>
    </row>
  </sheetData>
  <mergeCells count="1">
    <mergeCell ref="B5:D5"/>
  </mergeCells>
  <conditionalFormatting sqref="E6:E118">
    <cfRule type="cellIs" dxfId="1" priority="1" operator="lessThan">
      <formula>5</formula>
    </cfRule>
  </conditionalFormatting>
  <dataValidations count="1">
    <dataValidation type="decimal" allowBlank="1" showInputMessage="1" showErrorMessage="1" error="Možete uneti vrednosti od 100 do 15000." sqref="F6:F118">
      <formula1>100</formula1>
      <formula2>15000</formula2>
    </dataValidation>
  </dataValidations>
  <pageMargins left="0.75" right="0.75" top="0.66" bottom="0.43" header="0.35" footer="0.17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Zadaci</vt:lpstr>
      <vt:lpstr>Kalkulacija 25</vt:lpstr>
      <vt:lpstr>Funkcije 20</vt:lpstr>
      <vt:lpstr>IF 25</vt:lpstr>
      <vt:lpstr>Validacija 30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2015-02-27T01:14:00Z</cp:lastPrinted>
  <dcterms:created xsi:type="dcterms:W3CDTF">2015-02-27T00:23:33Z</dcterms:created>
  <dcterms:modified xsi:type="dcterms:W3CDTF">2015-02-27T01:29:41Z</dcterms:modified>
</cp:coreProperties>
</file>